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860" yWindow="80" windowWidth="21890" windowHeight="12900"/>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G47" i="1" l="1"/>
  <c r="F109" i="1" l="1"/>
  <c r="G108" i="1"/>
  <c r="G107" i="1"/>
  <c r="G106" i="1"/>
  <c r="G105" i="1"/>
  <c r="G104" i="1"/>
  <c r="G103" i="1"/>
  <c r="G102" i="1"/>
  <c r="G85" i="1"/>
  <c r="G86" i="1"/>
  <c r="G87" i="1"/>
  <c r="G88" i="1"/>
  <c r="G89" i="1"/>
  <c r="G90" i="1"/>
  <c r="G91" i="1"/>
  <c r="G92" i="1"/>
  <c r="G93" i="1"/>
  <c r="G94" i="1"/>
  <c r="G95" i="1"/>
  <c r="G96" i="1"/>
  <c r="G97" i="1"/>
  <c r="G98" i="1"/>
  <c r="G99" i="1"/>
  <c r="G100" i="1"/>
  <c r="G101" i="1"/>
  <c r="G84" i="1"/>
  <c r="G83" i="1"/>
  <c r="G82" i="1"/>
  <c r="G81" i="1"/>
  <c r="G109" i="1" l="1"/>
  <c r="G57" i="1"/>
  <c r="I35" i="1" l="1"/>
  <c r="G35" i="1"/>
  <c r="I34" i="1"/>
  <c r="G34" i="1"/>
  <c r="I27" i="1" l="1"/>
  <c r="G27" i="1"/>
  <c r="I29" i="1"/>
  <c r="G29" i="1"/>
  <c r="I30" i="1"/>
  <c r="G30" i="1"/>
  <c r="G78" i="1" l="1"/>
  <c r="G77" i="1"/>
  <c r="B22" i="2" l="1"/>
  <c r="B21" i="2"/>
  <c r="A20" i="2"/>
  <c r="A19" i="2"/>
  <c r="A18" i="2"/>
  <c r="G74" i="1" s="1"/>
  <c r="A17" i="2"/>
  <c r="G73" i="1" s="1"/>
  <c r="A16" i="2"/>
  <c r="G72" i="1" s="1"/>
  <c r="A15" i="2"/>
  <c r="A2" i="2"/>
  <c r="I40" i="1"/>
  <c r="G40" i="1"/>
  <c r="G51" i="1"/>
  <c r="I19" i="1"/>
  <c r="G19" i="1"/>
  <c r="I17" i="1"/>
  <c r="G17" i="1"/>
  <c r="I15" i="1"/>
  <c r="G15" i="1"/>
  <c r="I16" i="1"/>
  <c r="G16" i="1"/>
  <c r="I41" i="1"/>
  <c r="G41" i="1"/>
  <c r="I31" i="1"/>
  <c r="G31" i="1"/>
  <c r="I21" i="1"/>
  <c r="G21" i="1"/>
  <c r="G50" i="1"/>
  <c r="G49" i="1"/>
  <c r="I20" i="1"/>
  <c r="G20" i="1"/>
  <c r="I18" i="1"/>
  <c r="G18" i="1"/>
  <c r="G48" i="1"/>
  <c r="G60" i="1"/>
  <c r="G58" i="1"/>
  <c r="I14" i="1"/>
  <c r="G14" i="1"/>
  <c r="I13" i="1"/>
  <c r="G13" i="1"/>
  <c r="I12" i="1"/>
  <c r="G12" i="1"/>
  <c r="I8" i="1"/>
  <c r="G8" i="1"/>
  <c r="G9" i="1"/>
  <c r="I9" i="1"/>
  <c r="G10" i="1"/>
  <c r="I10" i="1"/>
  <c r="G11" i="1"/>
  <c r="I11" i="1"/>
  <c r="G56" i="1"/>
  <c r="I39" i="1"/>
  <c r="G39" i="1"/>
  <c r="G36" i="1"/>
  <c r="I36" i="1"/>
  <c r="G37" i="1"/>
  <c r="I37" i="1"/>
  <c r="G38" i="1"/>
  <c r="I38" i="1"/>
  <c r="G42" i="1"/>
  <c r="I42" i="1"/>
  <c r="G32" i="1"/>
  <c r="I32" i="1"/>
  <c r="G33" i="1"/>
  <c r="I33" i="1"/>
  <c r="G28" i="1"/>
  <c r="I28" i="1"/>
  <c r="I26" i="1"/>
  <c r="G26" i="1"/>
  <c r="I22" i="1"/>
  <c r="I23" i="1"/>
  <c r="I24" i="1"/>
  <c r="I25" i="1"/>
  <c r="G22" i="1"/>
  <c r="G23" i="1"/>
  <c r="G24" i="1"/>
  <c r="G25" i="1"/>
  <c r="I6" i="1"/>
  <c r="I7" i="1"/>
  <c r="G6" i="1"/>
  <c r="G7" i="1"/>
  <c r="G45" i="1"/>
  <c r="G46" i="1"/>
  <c r="G53" i="1"/>
  <c r="G52" i="1"/>
  <c r="G54" i="1"/>
  <c r="I5" i="1"/>
  <c r="I4" i="1"/>
  <c r="G44" i="1"/>
  <c r="G5" i="1"/>
  <c r="G55" i="1"/>
  <c r="G43" i="1"/>
  <c r="G4" i="1"/>
  <c r="B2" i="2" l="1"/>
  <c r="G59" i="1"/>
  <c r="B20" i="2"/>
  <c r="G76" i="1"/>
  <c r="B19" i="2"/>
  <c r="G75" i="1"/>
  <c r="B15" i="2"/>
  <c r="G71" i="1"/>
  <c r="B18" i="2"/>
  <c r="B4" i="2"/>
  <c r="B17" i="2"/>
  <c r="B16" i="2"/>
  <c r="B5" i="2" l="1"/>
  <c r="B6" i="2" s="1"/>
  <c r="C5" i="2" s="1"/>
  <c r="F6" i="2" s="1"/>
  <c r="E5" i="2" s="1"/>
  <c r="F8" i="2" l="1"/>
  <c r="E7" i="2" s="1"/>
  <c r="F9" i="2"/>
  <c r="E8" i="2" s="1"/>
  <c r="D67" i="1"/>
  <c r="E67" i="1" s="1"/>
  <c r="F7" i="2"/>
  <c r="E6" i="2" s="1"/>
  <c r="E9" i="2"/>
  <c r="F5" i="2"/>
  <c r="K10" i="2"/>
  <c r="G13" i="2" l="1"/>
  <c r="I10" i="2"/>
  <c r="I12" i="2" s="1"/>
  <c r="J10" i="2"/>
  <c r="J12" i="2" s="1"/>
  <c r="H10" i="2"/>
  <c r="H12" i="2" s="1"/>
  <c r="G10" i="2"/>
  <c r="G12" i="2" s="1"/>
  <c r="G9" i="2" l="1"/>
  <c r="F65" i="1" s="1"/>
  <c r="G65" i="1" s="1"/>
  <c r="H4" i="2" l="1"/>
  <c r="H3" i="2" s="1"/>
  <c r="H6" i="2" s="1"/>
  <c r="H5" i="2" l="1"/>
  <c r="H8" i="2"/>
  <c r="F64" i="1" s="1"/>
  <c r="G64" i="1" s="1"/>
  <c r="H7" i="2"/>
  <c r="I4" i="2" l="1"/>
  <c r="I3" i="2" s="1"/>
  <c r="I7" i="2" s="1"/>
  <c r="F63" i="1" s="1"/>
  <c r="G63" i="1" s="1"/>
  <c r="J4" i="2" l="1"/>
  <c r="J3" i="2" s="1"/>
  <c r="J6" i="2" s="1"/>
  <c r="F62" i="1" s="1"/>
  <c r="G62" i="1" s="1"/>
  <c r="K4" i="2" l="1"/>
  <c r="K3" i="2" s="1"/>
  <c r="K5" i="2" s="1"/>
  <c r="F61" i="1" s="1"/>
  <c r="D68" i="1" s="1"/>
  <c r="D69" i="1" s="1"/>
  <c r="G61" i="1" l="1"/>
  <c r="G66" i="1" s="1"/>
  <c r="E68" i="1" l="1"/>
  <c r="E69" i="1" s="1"/>
</calcChain>
</file>

<file path=xl/comments1.xml><?xml version="1.0" encoding="utf-8"?>
<comments xmlns="http://schemas.openxmlformats.org/spreadsheetml/2006/main">
  <authors>
    <author>KAG</author>
    <author>User</author>
  </authors>
  <commentList>
    <comment ref="A1" authorId="0">
      <text>
        <r>
          <rPr>
            <b/>
            <sz val="9"/>
            <color indexed="81"/>
            <rFont val="Tahoma"/>
            <family val="2"/>
            <charset val="238"/>
          </rPr>
          <t xml:space="preserve">
1. Grupa URZADZENIA POMIAROWE
- w kolumnie "szt." wpisz liczbę urządzeń jakie będą pracować w systemie MeternetPRO. Każde urządzenie w kolumnie "liczba tokenów w systemie" ma wyznaczoną liczbę tokenów jaką zabiera z systemu przy dodaniu go w konfiguracji.
2. ELEMENTY SIECI RS-485 i ZASILANIE
- w kolumnie "szt." wpisz liczbę urządzeń jakie są potrzebne do budowy sieci komunikacyjnej RS-485
3. ZASILANIE
- rekomendowana jest rezerwa zasilania dla MT-CPU-1 za pomocą ECH-06 i AKU-12. Zanik zasilania podczas otwartego pliku i zapisu danych może uszkodzić nieodwracalnie plik w pamięci wewnętrznej i utratę danych. Można stosować alternatywne rozwiązania. W przypadku rezygnacji wstawić 0.
4. MeternetPRO
- serwer MT-CPU-1 i licencja podstawowa LIC-MT-B są wymagane
- w polu wyboru opcji TAK/NIE w kolumnie "szt." wybierz:
   TAK - jeżeli uruchamiasz system i kupujesz serwer z oprogramowaniem
   NIE - jeżeli masz juz system i teraz obliczasz liczbę tokenów do doladowania dla rozszerzenia dodatkowych funkcji lub liczby urządzeń
- dobierz odpowiednią pamięć dla systemu
5. MODUŁY PROGRAMOWE i ARCHIWA
- zaznacz wybrane moduły programowe poprzez wybór opcji TAK/NIE w kolumnie "szt.". Ceny modułów wyrazone są w liczbie tokenów jaką zabiera dany moduł z systemu przy jego aktywacji. W kolumnie "kwota" (na szaro) informacyjnie podana będzie kwota wartości tokenów. Koszt tokenów uwzględniony jest w wierszu 49 w polu RAZEM.
- zaznacz typ i liczbę archiwuw dodatkowych (CSV, MSSQL,...) w kolumnie "szt.". Ceny pojedyńczego archiwum dodatkowego wyrazone są w liczbie tokenów jakią zabiera pojedyncze archiwum z systemu przy jego aktywacji. W kolumnie "kwota" (na szaro) informacyjnie podana będzie łączna kwota wartości tokenów.
- licencja podstawowa LIC-MT-B zawiera 10 tokenów. Pozostała liczba tokenów, które należy dokupić będzie przedstawiona automatycznie (po wyborze modułów programowych i urządzeń) w wierszu nr 48 (LIC-MT-D)
- jeżeli rozszerzasz układ o kolejne urządzenia lub funkcje programowe odznacz (opcja NIE) licencję podstawową LIC-MT-B</t>
        </r>
      </text>
    </comment>
    <comment ref="H1" authorId="1">
      <text>
        <r>
          <rPr>
            <b/>
            <sz val="9"/>
            <color indexed="81"/>
            <rFont val="Tahoma"/>
            <family val="2"/>
            <charset val="238"/>
          </rPr>
          <t xml:space="preserve">LIC-MT-D token - licencja urządzenia:
Tokeny to tzw. punkt systemowe. Każde urządzenie dołożone do systemu lub określona licencja programowa zabiera odpowiednią liczbę tokenów. W ramach wykupionej liczby tokenów użytkownik może swobodnie zestawiać różne urządzenia w systemie, np. mając licencje na 8 tokenów możemy w systemie zestawić 4 liczniki LE-03M lub tylko jeden Licznik LE-03MP. Liczbę tokenów dla danego urządzenia lub licencji programowych przedstawia aktualne zestawienie asortymentowo-cenowe dostępne na stronie internetowej meternetpro.pl. Doładowanie do systemu zakupionych tokenów odbywa się za pomocą przesłanego kodu licencyjnego. </t>
        </r>
      </text>
    </comment>
    <comment ref="D59" authorId="0">
      <text>
        <r>
          <rPr>
            <b/>
            <sz val="9"/>
            <color indexed="81"/>
            <rFont val="Tahoma"/>
            <family val="2"/>
            <charset val="238"/>
          </rPr>
          <t xml:space="preserve">
LIC-MT-B licencja podstawowa:
- rejestracja  wszystkich wybranych parametrów do systemowej bazy danych  
- status pracy systemu
- 10 tokenów
- tabela odczytów bieżących
- raporty: tabelaryczny historyczny na dany punkt czasowy, wykres historyczny dla jednego parametru za wybrany okres czasowy; eksport wygenerowanych raportów do pliku csv (otwieranych w Excel lub innym dowolnym programie bazodanowym) oraz zrzut wygenerowanych wykresów do pliku jpg
- pulpit: 1 pulpit + 3 dowolne wskaźniki (widgety)
</t>
        </r>
      </text>
    </comment>
    <comment ref="D60" authorId="0">
      <text>
        <r>
          <rPr>
            <b/>
            <sz val="9"/>
            <color indexed="81"/>
            <rFont val="Tahoma"/>
            <family val="2"/>
            <charset val="238"/>
          </rPr>
          <t xml:space="preserve">
LIC-MT-I    implementacja obca
Programowe uzupełnienie biblioteki systemu o urządzenie obce, spoza produkcji F&amp;F. Usługa na zlecenie klienta. Pozwala na zintegrowanie innych urządzeń zgodnych z protokołem Modbus RTU. Każde urządzenie będzie miało wyznaczoną indywidualną liczbę tokenów.
</t>
        </r>
      </text>
    </comment>
    <comment ref="D61" authorId="0">
      <text>
        <r>
          <rPr>
            <b/>
            <sz val="9"/>
            <color indexed="81"/>
            <rFont val="Tahoma"/>
            <family val="2"/>
            <charset val="238"/>
          </rPr>
          <t xml:space="preserve">
LIC-MT-D token - licencja urządzenia:
Tokeny to tzw. punkt systemowe. Każde urządzenie dołożone do systemu lub określona licencja programowa zabiera odpowiednią liczbę tokenów. W ramach wykupionej liczby tokenów użytkownik może swobodnie zestawiać różne urządzenia w systemie, np. mając licencje na 8 tokenów możemy w systemie zestawić 4 liczniki LE-03M lub tylko jeden Licznik LE-03MP. Liczbę tokenów dla danego urządzenia lub licencji programowych przedstawia aktualne zestawienie asortymentowo-cenowe dostępne na stronie internetowej meternetpro.pl. Doładowanie do systemu zakupionych tokenów odbywa się za pomocą przesłanego kodu licencyjnego. 
</t>
        </r>
      </text>
    </comment>
    <comment ref="D62" authorId="0">
      <text>
        <r>
          <rPr>
            <b/>
            <sz val="9"/>
            <color indexed="81"/>
            <rFont val="Tahoma"/>
            <family val="2"/>
            <charset val="238"/>
          </rPr>
          <t xml:space="preserve">
LIC-MT-D token - licencja urządzenia:
Tokeny to tzw. punkt systemowe. Każde urządzenie dołożone do systemu lub określona licencja programowa zabiera odpowiednią liczbę tokenów. W ramach wykupionej liczby tokenów użytkownik może swobodnie zestawiać różne urządzenia w systemie, np. mając licencje na 8 tokenów możemy w systemie zestawić 4 liczniki LE-03M lub tylko jeden Licznik LE-03MP. Liczbę tokenów dla danego urządzenia lub licencji programowych przedstawia aktualne zestawienie asortymentowo-cenowe dostępne na stronie internetowej meternetpro.pl. Doładowanie do systemu zakupionych tokenów odbywa się za pomocą przesłanego kodu licencyjnego. 
</t>
        </r>
      </text>
    </comment>
    <comment ref="D63" authorId="0">
      <text>
        <r>
          <rPr>
            <b/>
            <sz val="9"/>
            <color indexed="81"/>
            <rFont val="Tahoma"/>
            <family val="2"/>
            <charset val="238"/>
          </rPr>
          <t xml:space="preserve">
LIC-MT-D token - licencja urządzenia:
Tokeny to tzw. punkt systemowe. Każde urządzenie dołożone do systemu lub określona licencja programowa zabiera odpowiednią liczbę tokenów. W ramach wykupionej liczby tokenów użytkownik może swobodnie zestawiać różne urządzenia w systemie, np. mając licencje na 8 tokenów możemy w systemie zestawić 4 liczniki LE-03M lub tylko jeden Licznik LE-03MP. Liczbę tokenów dla danego urządzenia lub licencji programowych przedstawia aktualne zestawienie asortymentowo-cenowe dostępne na stronie internetowej meternetpro.pl. Doładowanie do systemu zakupionych tokenów odbywa się za pomocą przesłanego kodu licencyjnego. 
</t>
        </r>
      </text>
    </comment>
    <comment ref="D64" authorId="0">
      <text>
        <r>
          <rPr>
            <b/>
            <sz val="9"/>
            <color indexed="81"/>
            <rFont val="Tahoma"/>
            <family val="2"/>
            <charset val="238"/>
          </rPr>
          <t xml:space="preserve">
LIC-MT-D token - licencja urządzenia:
Tokeny to tzw. punkt systemowe. Każde urządzenie dołożone do systemu lub określona licencja programowa zabiera odpowiednią liczbę tokenów. W ramach wykupionej liczby tokenów użytkownik może swobodnie zestawiać różne urządzenia w systemie, np. mając licencje na 8 tokenów możemy w systemie zestawić 4 liczniki LE-03M lub tylko jeden Licznik LE-03MP. Liczbę tokenów dla danego urządzenia lub licencji programowych przedstawia aktualne zestawienie asortymentowo-cenowe dostępne na stronie internetowej meternetpro.pl. Doładowanie do systemu zakupionych tokenów odbywa się za pomocą przesłanego kodu licencyjnego. 
</t>
        </r>
      </text>
    </comment>
    <comment ref="D65" authorId="0">
      <text>
        <r>
          <rPr>
            <b/>
            <sz val="9"/>
            <color indexed="81"/>
            <rFont val="Tahoma"/>
            <family val="2"/>
            <charset val="238"/>
          </rPr>
          <t xml:space="preserve">
LIC-MT-D token - licencja urządzenia:
Tokeny to tzw. punkt systemowe. Każde urządzenie dołożone do systemu lub określona licencja programowa zabiera odpowiednią liczbę tokenów. W ramach wykupionej liczby tokenów użytkownik może swobodnie zestawiać różne urządzenia w systemie, np. mając licencje na 8 tokenów możemy w systemie zestawić 4 liczniki LE-03M lub tylko jeden Licznik LE-03MP. Liczbę tokenów dla danego urządzenia lub licencji programowych przedstawia aktualne zestawienie asortymentowo-cenowe dostępne na stronie internetowej meternetpro.pl. Doładowanie do systemu zakupionych tokenów odbywa się za pomocą przesłanego kodu licencyjnego. 
</t>
        </r>
      </text>
    </comment>
    <comment ref="D71" authorId="0">
      <text>
        <r>
          <rPr>
            <b/>
            <sz val="9"/>
            <color indexed="81"/>
            <rFont val="Tahoma"/>
            <family val="2"/>
            <charset val="238"/>
          </rPr>
          <t xml:space="preserve">
LIC-MT-P "pulpit" - moduł programowy 
Panel wskaźników graficznych bieżących wskazań wybranych parametrów. Wersja z aktywną licencją „pulpit” pozwala na utworzenie nieograniczonej ilości pulpitów i wskaźników (widgetów).
</t>
        </r>
      </text>
    </comment>
    <comment ref="D72" authorId="0">
      <text>
        <r>
          <rPr>
            <b/>
            <sz val="9"/>
            <color indexed="81"/>
            <rFont val="Tahoma"/>
            <family val="2"/>
            <charset val="238"/>
          </rPr>
          <t xml:space="preserve">
LIC-MT-R "raporty" - moduł programowy 
Wersja z aktywną licencją pozwala na tworzenie wielu równoległych raportów przyrostowych. Służy jako moduł rozliczeń abonamentowych zużycia energii elektrycznej (lub innych rejestrowanych wartości narastających, np. zużycia wody, ciepła, itp.). Pozwala na wyliczanie przyrostów wartości w wyznaczonych okresach rozliczeniowych. Cykle: miesięczny, tygodniowy, dzienny, godzinowy. Dodatkowo licencja uaktywnia możliwość tworzenia wykresów historyczny dla 10 dowolnych parametrów na jednej osi czasowej (np. zależność mocy pobieranej od temperatury).
</t>
        </r>
      </text>
    </comment>
    <comment ref="D73" authorId="0">
      <text>
        <r>
          <rPr>
            <b/>
            <sz val="9"/>
            <color indexed="81"/>
            <rFont val="Tahoma"/>
            <family val="2"/>
            <charset val="238"/>
          </rPr>
          <t xml:space="preserve">
LIC-MT-M "matematyka" - moduł programowy 
Moduł pozwalający na dokonanie przekształceń (obliczeń) algebraicznych rejestrowanych wartości (suma, różnica, mnożenie, dzielenie, różniczka, średnia, min., maks., itp. Wynik jest rejestrowany jako parametr wirtualnego urządzenia i podlega wszystkim zasadom programowym, tak jak każdy wynik rzeczywistego urządzenia.
</t>
        </r>
      </text>
    </comment>
    <comment ref="D74" authorId="0">
      <text>
        <r>
          <rPr>
            <b/>
            <sz val="9"/>
            <color indexed="81"/>
            <rFont val="Tahoma"/>
            <family val="2"/>
            <charset val="238"/>
          </rPr>
          <t xml:space="preserve">
LIC-MT-K "kemping" - lmoduł programowy 
Moduł pozwalający na wyliczenie zużycia energii elektrycznej lub innych mediów (woda, gaz, itp.) w zadanym czasie za pomocą ręcznego sterowania START/STOP i rozliczenie użytkownika z należnej kwoty zgodnie z zadana stawką. Każdy raport rozliczeniowy uruchomiony i zakończony jest drukowany do pliku PDF. Archiwum rozliczeń zachowywane jest w specjalnym pliku w zakładce Pliki z możliwością eksportu do pliku CSV.
</t>
        </r>
      </text>
    </comment>
    <comment ref="D75" authorId="0">
      <text>
        <r>
          <rPr>
            <b/>
            <sz val="9"/>
            <color indexed="81"/>
            <rFont val="Tahoma"/>
            <family val="2"/>
            <charset val="238"/>
          </rPr>
          <t xml:space="preserve">
LIC-MT-Z "prepaid" - moduł programowy 
Moduł pozwalający na przedpłatowe zarzadzaniem odbiorem energii elektrycznej lub innych mediów (woda, gaz, itp.). Pozwala na automatyczne odłączanie źródła zasilania po przekroczeniu ustawionego progu lub ręczne sterowanie ON/OFF.
</t>
        </r>
      </text>
    </comment>
    <comment ref="D76" authorId="0">
      <text>
        <r>
          <rPr>
            <b/>
            <sz val="9"/>
            <color indexed="81"/>
            <rFont val="Tahoma"/>
            <family val="2"/>
            <charset val="238"/>
          </rPr>
          <t xml:space="preserve">
LIC-MT-L "sterowanie i alarmy" - moduł programowy 
Moduł pozwalający na przypoisanie logiki zdarzeń w zależnych od wartości parametru wejściowego:
- powiadomienia e-mail
- powiadomienia SMS
- ręczne sterowanie ON/OFF modułami wyjść MR-RO-1 i MR-RO-4
- automatyczne sterowanie ON/OFF modułami wyjść MR-RO-1 i MR-RO-4 na zasadzie regulacji dwustanowej
- ręczne sterowanie wyjściowym sygnałem analogowym napięciowym modułu MR-AO-1
- automatyczne sterowanie wyjściowym sygnałem analogowym napięciowym modułu MR-AO-1</t>
        </r>
      </text>
    </comment>
    <comment ref="D77" authorId="0">
      <text>
        <r>
          <rPr>
            <b/>
            <sz val="9"/>
            <color indexed="81"/>
            <rFont val="Tahoma"/>
            <family val="2"/>
            <charset val="238"/>
          </rPr>
          <t>Archiwu dodatkowe w postaci pliku formatu csv otwieranym w programie Excel lub innym bazodanowym.</t>
        </r>
        <r>
          <rPr>
            <sz val="9"/>
            <color indexed="81"/>
            <rFont val="Tahoma"/>
            <family val="2"/>
            <charset val="238"/>
          </rPr>
          <t xml:space="preserve">
</t>
        </r>
      </text>
    </comment>
    <comment ref="D78" authorId="0">
      <text>
        <r>
          <rPr>
            <b/>
            <sz val="9"/>
            <color indexed="81"/>
            <rFont val="Tahoma"/>
            <family val="2"/>
            <charset val="238"/>
          </rPr>
          <t xml:space="preserve">
Baza danych Postgre SQL
Archiwum dodatkowe w postaci zewnętrznej bazy danych typu Postgre SQL umiejscowionej w sieci lokalnej lub w "chmurze".</t>
        </r>
      </text>
    </comment>
  </commentList>
</comments>
</file>

<file path=xl/sharedStrings.xml><?xml version="1.0" encoding="utf-8"?>
<sst xmlns="http://schemas.openxmlformats.org/spreadsheetml/2006/main" count="345" uniqueCount="218">
  <si>
    <t>LT-04</t>
  </si>
  <si>
    <t>RM-07</t>
  </si>
  <si>
    <t>moduł terminacyjny</t>
  </si>
  <si>
    <t>szt.</t>
  </si>
  <si>
    <t>kwota</t>
  </si>
  <si>
    <t>opis</t>
  </si>
  <si>
    <t>MT-CPU-1</t>
  </si>
  <si>
    <t>LIC-MT-B</t>
  </si>
  <si>
    <t>LIC-MT-D</t>
  </si>
  <si>
    <t>LE-01M</t>
  </si>
  <si>
    <t>wzmacniacz / separator RS</t>
  </si>
  <si>
    <t>suma tokenów</t>
  </si>
  <si>
    <t>licznik 1f energii czynnej 100A</t>
  </si>
  <si>
    <t>licznik 1f z analizą parametrów sieci 100A</t>
  </si>
  <si>
    <t>ECH-06</t>
  </si>
  <si>
    <t>moduł rezerwy zasilania</t>
  </si>
  <si>
    <t>AKU-12</t>
  </si>
  <si>
    <t>ZI-21</t>
  </si>
  <si>
    <t>konwerter USB</t>
  </si>
  <si>
    <t>konwerter LAN</t>
  </si>
  <si>
    <t>zasilanie</t>
  </si>
  <si>
    <t>LE-03M</t>
  </si>
  <si>
    <t>licznik 3f energii czynnej 100A</t>
  </si>
  <si>
    <t>licznik 3f energii czynnej, przekładnikowy</t>
  </si>
  <si>
    <t>LE-01MQ</t>
  </si>
  <si>
    <t>MB-1U-1</t>
  </si>
  <si>
    <t>MB-3U-1</t>
  </si>
  <si>
    <t>przetwornik pomiarowy napiecia 1f 285V</t>
  </si>
  <si>
    <t>przetwornik pomiarowy napiecia 3f 3x285V</t>
  </si>
  <si>
    <t>MB-PT-100</t>
  </si>
  <si>
    <t>multimetr z analizą parametrów sieci, przekładnikowy</t>
  </si>
  <si>
    <t>link</t>
  </si>
  <si>
    <t>↗</t>
  </si>
  <si>
    <t>LIC-MT-P</t>
  </si>
  <si>
    <t>LIC-MT-R</t>
  </si>
  <si>
    <t>LIC-MT-M</t>
  </si>
  <si>
    <t>MB-DS-2</t>
  </si>
  <si>
    <t>MR-AI-1</t>
  </si>
  <si>
    <t>MR-RO-1</t>
  </si>
  <si>
    <t>MR-RO-4</t>
  </si>
  <si>
    <t>moduł rozszerzeń wyjść przekaźnikowych styk 4x1Z</t>
  </si>
  <si>
    <t>moduł rozszerzeń wyjść przekaźnikowych styk 1x1P</t>
  </si>
  <si>
    <t>urządzenie obce</t>
  </si>
  <si>
    <t>LIC-MT-I</t>
  </si>
  <si>
    <t>licencja rozszerzenia - implementacja obca</t>
  </si>
  <si>
    <t>LE-03MQ</t>
  </si>
  <si>
    <t>licznik 3f 2-kierunkowy z analizą parametrów sieci 100A</t>
  </si>
  <si>
    <t>licznik 1f 2-kierunkowy z analizą parametrów sieci 100A</t>
  </si>
  <si>
    <t>licznik 3f 2-kierunkowy z analizą parametrów sieci, przekładnikowy</t>
  </si>
  <si>
    <t>LE-03MQ-CT</t>
  </si>
  <si>
    <t>LE-03M-CT</t>
  </si>
  <si>
    <t>LE-01MR</t>
  </si>
  <si>
    <t>LE-03MP</t>
  </si>
  <si>
    <t>serwer sprzętowy</t>
  </si>
  <si>
    <t>LE-01MB</t>
  </si>
  <si>
    <t>LE-03MB</t>
  </si>
  <si>
    <t>LE-03MB-CT</t>
  </si>
  <si>
    <t>LIC-MT-K</t>
  </si>
  <si>
    <t>Pendrive64</t>
  </si>
  <si>
    <t>MB-AHT-1</t>
  </si>
  <si>
    <t>TAK</t>
  </si>
  <si>
    <t>NIE</t>
  </si>
  <si>
    <t>LIC-MT-Z</t>
  </si>
  <si>
    <t>liczba tokenów w systemie</t>
  </si>
  <si>
    <t>archiwum "CSV" (excel)  - jeden arkusz</t>
  </si>
  <si>
    <t>bateria żelowa 12V 1,3Ah</t>
  </si>
  <si>
    <t>INSTRUKCJA</t>
  </si>
  <si>
    <t>moduł programowy "matematyka"</t>
  </si>
  <si>
    <t>moduł programowy "kemping"</t>
  </si>
  <si>
    <t>moduł programowy "prepaid"</t>
  </si>
  <si>
    <t>moduł programowy "pulpity"</t>
  </si>
  <si>
    <t>CSV</t>
  </si>
  <si>
    <t>moduł programowy "powiadomienia i sterowanie"</t>
  </si>
  <si>
    <t>LIC-MT-L</t>
  </si>
  <si>
    <t>CN-USB-485</t>
  </si>
  <si>
    <t>ZI-61-24</t>
  </si>
  <si>
    <r>
      <t xml:space="preserve">zasilacz 24V 60W     </t>
    </r>
    <r>
      <rPr>
        <sz val="9"/>
        <color indexed="8"/>
        <rFont val="Calibri"/>
        <family val="2"/>
        <charset val="238"/>
      </rPr>
      <t xml:space="preserve"> (dla MT-CPU-1 w układzie z ECH-06 + AKU-12)</t>
    </r>
  </si>
  <si>
    <t>urządzenia  pomiarowe</t>
  </si>
  <si>
    <t>MeternetPRO</t>
  </si>
  <si>
    <r>
      <t>licencja programu - wersja podstawowa</t>
    </r>
    <r>
      <rPr>
        <sz val="9"/>
        <color indexed="8"/>
        <rFont val="Calibri"/>
        <family val="2"/>
        <charset val="238"/>
      </rPr>
      <t xml:space="preserve"> (wewnętrzne archiwum INTERNAL + 10 tokenów)</t>
    </r>
  </si>
  <si>
    <t>RAZEM:</t>
  </si>
  <si>
    <t>indeks</t>
  </si>
  <si>
    <t>licznik 3f z analizą parametrów sieci 160A</t>
  </si>
  <si>
    <t>moduły programowe                                                            i  archiwa</t>
  </si>
  <si>
    <t>CN-ETH-485</t>
  </si>
  <si>
    <t>LE-03MW</t>
  </si>
  <si>
    <t>LE-03MW-CT</t>
  </si>
  <si>
    <t>ETH2</t>
  </si>
  <si>
    <t>konwerter MBUS/LAN</t>
  </si>
  <si>
    <r>
      <t xml:space="preserve">zasilacz 24V 12W      </t>
    </r>
    <r>
      <rPr>
        <sz val="9"/>
        <color indexed="8"/>
        <rFont val="Calibri"/>
        <family val="2"/>
        <charset val="238"/>
      </rPr>
      <t>(dla RM-07, LT-04, CN-ETH-485, ETH2)</t>
    </r>
  </si>
  <si>
    <t>SQL</t>
  </si>
  <si>
    <t>LIC-MT-D250</t>
  </si>
  <si>
    <t>LIC-MT-D500</t>
  </si>
  <si>
    <t>LIC-MT-D1000</t>
  </si>
  <si>
    <t>LIC-MT-D2000</t>
  </si>
  <si>
    <t>pakiet tokenów: 2000 szt.</t>
  </si>
  <si>
    <t>pakiet tokenów: 1000 szt.</t>
  </si>
  <si>
    <t>pakiet tokenów: 500 szt.</t>
  </si>
  <si>
    <t>pakiet tokenów: 250 szt.</t>
  </si>
  <si>
    <r>
      <rPr>
        <b/>
        <sz val="12"/>
        <rFont val="Calibri"/>
        <family val="2"/>
        <charset val="238"/>
      </rPr>
      <t>40</t>
    </r>
    <r>
      <rPr>
        <sz val="11"/>
        <rFont val="Calibri"/>
        <family val="2"/>
        <charset val="238"/>
      </rPr>
      <t xml:space="preserve"> tokenów</t>
    </r>
  </si>
  <si>
    <r>
      <rPr>
        <b/>
        <sz val="12"/>
        <rFont val="Calibri"/>
        <family val="2"/>
        <charset val="238"/>
      </rPr>
      <t>40</t>
    </r>
    <r>
      <rPr>
        <b/>
        <sz val="14"/>
        <rFont val="Calibri"/>
        <family val="2"/>
        <charset val="238"/>
      </rPr>
      <t xml:space="preserve"> </t>
    </r>
    <r>
      <rPr>
        <sz val="11"/>
        <rFont val="Calibri"/>
        <family val="2"/>
        <charset val="238"/>
      </rPr>
      <t>tokenów</t>
    </r>
  </si>
  <si>
    <r>
      <rPr>
        <b/>
        <sz val="12"/>
        <rFont val="Calibri"/>
        <family val="2"/>
        <charset val="238"/>
      </rPr>
      <t>60</t>
    </r>
    <r>
      <rPr>
        <sz val="11"/>
        <rFont val="Calibri"/>
        <family val="2"/>
        <charset val="238"/>
      </rPr>
      <t xml:space="preserve"> tokenów</t>
    </r>
  </si>
  <si>
    <r>
      <rPr>
        <b/>
        <sz val="12"/>
        <rFont val="Calibri"/>
        <family val="2"/>
        <charset val="238"/>
      </rPr>
      <t>60</t>
    </r>
    <r>
      <rPr>
        <sz val="12"/>
        <rFont val="Calibri"/>
        <family val="2"/>
        <charset val="238"/>
      </rPr>
      <t xml:space="preserve"> </t>
    </r>
    <r>
      <rPr>
        <sz val="11"/>
        <rFont val="Calibri"/>
        <family val="2"/>
        <charset val="238"/>
      </rPr>
      <t>tokenów</t>
    </r>
  </si>
  <si>
    <r>
      <rPr>
        <b/>
        <sz val="12"/>
        <rFont val="Calibri"/>
        <family val="2"/>
        <charset val="238"/>
      </rPr>
      <t>30</t>
    </r>
    <r>
      <rPr>
        <sz val="11"/>
        <rFont val="Calibri"/>
        <family val="2"/>
        <charset val="238"/>
      </rPr>
      <t xml:space="preserve"> tokenów</t>
    </r>
  </si>
  <si>
    <r>
      <rPr>
        <b/>
        <sz val="12"/>
        <rFont val="Calibri"/>
        <family val="2"/>
        <charset val="238"/>
      </rPr>
      <t>10</t>
    </r>
    <r>
      <rPr>
        <sz val="12"/>
        <rFont val="Calibri"/>
        <family val="2"/>
        <charset val="238"/>
      </rPr>
      <t xml:space="preserve"> </t>
    </r>
    <r>
      <rPr>
        <sz val="11"/>
        <rFont val="Calibri"/>
        <family val="2"/>
        <charset val="238"/>
      </rPr>
      <t>tokenów</t>
    </r>
  </si>
  <si>
    <r>
      <rPr>
        <b/>
        <sz val="12"/>
        <rFont val="Calibri"/>
        <family val="2"/>
        <charset val="238"/>
      </rPr>
      <t>50</t>
    </r>
    <r>
      <rPr>
        <sz val="11"/>
        <rFont val="Calibri"/>
        <family val="2"/>
        <charset val="238"/>
      </rPr>
      <t xml:space="preserve"> tokenów</t>
    </r>
  </si>
  <si>
    <t>GRATIS!!!</t>
  </si>
  <si>
    <t>-----------------</t>
  </si>
  <si>
    <t>archiwum "Baza danych SQL" - jedna baza (MSSQL, PostgreSQL, MySQL, ORACLE)</t>
  </si>
  <si>
    <t>Liczba wymaganych tokenów (LICMT-D) dla systemu:</t>
  </si>
  <si>
    <t>Rachunek</t>
  </si>
  <si>
    <t xml:space="preserve">Oszczędzasz! </t>
  </si>
  <si>
    <t xml:space="preserve">Zyskujesz tokenów: </t>
  </si>
  <si>
    <t>DMM-5T-2</t>
  </si>
  <si>
    <t>LE-01MW</t>
  </si>
  <si>
    <t>przetwornik pomiarowy temperatury, sonda PT-100</t>
  </si>
  <si>
    <t>przetwornik pomiarowy temperatury, czujnik DS. x2</t>
  </si>
  <si>
    <r>
      <t xml:space="preserve">zasilacz 24V 60W     </t>
    </r>
    <r>
      <rPr>
        <sz val="9"/>
        <color indexed="8"/>
        <rFont val="Calibri"/>
        <family val="2"/>
        <charset val="238"/>
      </rPr>
      <t xml:space="preserve"> (dla RM-07, LT-04, CN-ETH-485, ETH2)</t>
    </r>
  </si>
  <si>
    <r>
      <t>token</t>
    </r>
    <r>
      <rPr>
        <sz val="11"/>
        <color indexed="60"/>
        <rFont val="Calibri"/>
        <family val="2"/>
        <charset val="238"/>
      </rPr>
      <t/>
    </r>
  </si>
  <si>
    <t>urządzenia sieci RS-485</t>
  </si>
  <si>
    <t>MB-LS-1</t>
  </si>
  <si>
    <t>przetwornik pomiarowy natężenia oświetlenia</t>
  </si>
  <si>
    <t>Liczba tokenów pojedynczych i w pakietach zoptymalizowana pod względem ceny:</t>
  </si>
  <si>
    <t>cena katalogowa netto</t>
  </si>
  <si>
    <r>
      <t xml:space="preserve">Informacyjna kwota wartości tokenów za wybrany moduł lub archiwum. Kwota jest uwzględniona w wierszu 65 w polu RAZEM.                                                                          </t>
    </r>
    <r>
      <rPr>
        <sz val="9"/>
        <color indexed="60"/>
        <rFont val="Calibri"/>
        <family val="2"/>
        <charset val="238"/>
      </rPr>
      <t>↓</t>
    </r>
  </si>
  <si>
    <t>Zaznacz wybrane moduły programowe poprzez wybór opcji TAK/NIE oraz zaznacz typ i liczbę archiwów dodatkowych. Ceny wyrażone są w liczbie tokenów jaką wymaga system przy jego aktywacji. Liczba tokenów, które należy dokupić wliczona jest w wiersze nr 61-64 (LIC-MT-D).</t>
  </si>
  <si>
    <t>moduł programowy "raporty"</t>
  </si>
  <si>
    <t>MB-DS-10</t>
  </si>
  <si>
    <t>MB-DS-30</t>
  </si>
  <si>
    <t>przetwornik pomiarowy temperatury, czujnik DS. x10</t>
  </si>
  <si>
    <t>przetwornik pomiarowy temperatury, czujnik DS. x30</t>
  </si>
  <si>
    <t>MB-TC-1</t>
  </si>
  <si>
    <t>przetwornik pomiarowy temperatury, sonda termopara K, J, E, N, T, S, R, B.</t>
  </si>
  <si>
    <r>
      <t xml:space="preserve">licznik 3f 2-kierunkowy z analizą parametrów sieci, przekładnikowy    </t>
    </r>
    <r>
      <rPr>
        <b/>
        <sz val="11"/>
        <color indexed="10"/>
        <rFont val="Calibri"/>
        <family val="2"/>
        <charset val="238"/>
      </rPr>
      <t>M-BUS</t>
    </r>
  </si>
  <si>
    <t xml:space="preserve">MB-LI-4   </t>
  </si>
  <si>
    <t>MR-DI-4</t>
  </si>
  <si>
    <t>MB-LG-4</t>
  </si>
  <si>
    <t>PA-02-MBT</t>
  </si>
  <si>
    <t>moduł rozszerzeń wejść analogowych x4</t>
  </si>
  <si>
    <t>moduł rozszerzeń wyjść/wejść cyfrowych x6</t>
  </si>
  <si>
    <t>moduł rozszerzeń wejść cyfrowych x4; wersja napieciowa Lo lub Hi</t>
  </si>
  <si>
    <t>licznik impulsów; wejście liczące x4; wersja napieciowa Lo lub Hi</t>
  </si>
  <si>
    <t>licznik czasu pracy; wejście liczące x4; wersja napieciowa Lo lub Hi</t>
  </si>
  <si>
    <t>przetwornik pomiarowy wilgotności i temperatury</t>
  </si>
  <si>
    <t>moduł rozszerzeń wejście analogowych x1 + LCD</t>
  </si>
  <si>
    <r>
      <t xml:space="preserve">licznik 3f 2-kierunkowy z analizą parametrów sieci 100A                        </t>
    </r>
    <r>
      <rPr>
        <b/>
        <sz val="11"/>
        <color indexed="10"/>
        <rFont val="Calibri"/>
        <family val="2"/>
        <charset val="238"/>
      </rPr>
      <t>M-BUS</t>
    </r>
  </si>
  <si>
    <r>
      <t xml:space="preserve">licznik 1f 2-kierunkowy z analizą parametrów sieci 100A                        </t>
    </r>
    <r>
      <rPr>
        <b/>
        <sz val="11"/>
        <color indexed="10"/>
        <rFont val="Calibri"/>
        <family val="2"/>
        <charset val="238"/>
      </rPr>
      <t>M-BUS</t>
    </r>
  </si>
  <si>
    <t xml:space="preserve">MB-1I-1 </t>
  </si>
  <si>
    <t>MB-3I-1</t>
  </si>
  <si>
    <t xml:space="preserve">przetwornik pomiarowy pradu 1f; </t>
  </si>
  <si>
    <t>przetwornik pomiarowy pradu 3f; wersja 5A lub 15A</t>
  </si>
  <si>
    <t>SSD240</t>
  </si>
  <si>
    <t>SSD480</t>
  </si>
  <si>
    <r>
      <t>pamięć USB 240GB</t>
    </r>
    <r>
      <rPr>
        <sz val="9"/>
        <color indexed="8"/>
        <rFont val="Calibri"/>
        <family val="2"/>
        <charset val="238"/>
      </rPr>
      <t>; z adapterem na szynę TH35 + zasilacz ZI-USB-5 + kabel Y</t>
    </r>
  </si>
  <si>
    <r>
      <t>pamięć USB 480GB</t>
    </r>
    <r>
      <rPr>
        <sz val="9"/>
        <color indexed="8"/>
        <rFont val="Calibri"/>
        <family val="2"/>
        <charset val="238"/>
      </rPr>
      <t>; z adapterem na szynę TH35 + zasilacz ZI-USB-5 + kabel Y</t>
    </r>
  </si>
  <si>
    <t>pamięć USB 128GB</t>
  </si>
  <si>
    <t>TI-40</t>
  </si>
  <si>
    <t>TI-50</t>
  </si>
  <si>
    <t>TI-60</t>
  </si>
  <si>
    <t>TI-75</t>
  </si>
  <si>
    <t>TI-80</t>
  </si>
  <si>
    <t>TI-100</t>
  </si>
  <si>
    <t>TI-150</t>
  </si>
  <si>
    <t>TI-200</t>
  </si>
  <si>
    <t>TI-250</t>
  </si>
  <si>
    <t>TI-300</t>
  </si>
  <si>
    <t>TI-400</t>
  </si>
  <si>
    <t>TI-600</t>
  </si>
  <si>
    <t>przewlekany; 14/5A Ø22</t>
  </si>
  <si>
    <t>przewlekany; 50/5A Ø22</t>
  </si>
  <si>
    <t>przewlekany; 60/5A Ø22</t>
  </si>
  <si>
    <t>przewlekany; 75/5A Ø22</t>
  </si>
  <si>
    <t>przewlekany; 80/5A Ø22</t>
  </si>
  <si>
    <t>przewlekany; 100/5A Ø22</t>
  </si>
  <si>
    <t>przewlekany; 150/5A Ø22</t>
  </si>
  <si>
    <t>przewlekany; 200/5A Ø22</t>
  </si>
  <si>
    <t>przewlekany; 250/5A Ø22</t>
  </si>
  <si>
    <t>przewlekany; 300/5A Ø22</t>
  </si>
  <si>
    <t>przewlekany; 400/5A Ø30</t>
  </si>
  <si>
    <t>przewlekany; 600/5A Ø30</t>
  </si>
  <si>
    <t>TO-100</t>
  </si>
  <si>
    <t>TO-150</t>
  </si>
  <si>
    <t>TO-200</t>
  </si>
  <si>
    <t>TO-250</t>
  </si>
  <si>
    <t>TO-300</t>
  </si>
  <si>
    <t>TO-400</t>
  </si>
  <si>
    <t>TO-600</t>
  </si>
  <si>
    <t>TO-750</t>
  </si>
  <si>
    <t>TO-1000</t>
  </si>
  <si>
    <r>
      <t>otwierany rdzeń; 100/5A 21</t>
    </r>
    <r>
      <rPr>
        <sz val="11"/>
        <color theme="1"/>
        <rFont val="Calibri"/>
        <family val="2"/>
        <charset val="238"/>
      </rPr>
      <t>×</t>
    </r>
    <r>
      <rPr>
        <sz val="11"/>
        <color theme="1"/>
        <rFont val="Calibri"/>
        <family val="2"/>
        <charset val="238"/>
        <scheme val="minor"/>
      </rPr>
      <t>32mm</t>
    </r>
  </si>
  <si>
    <t>otwierany rdzeń; 150/5A 21×32mm</t>
  </si>
  <si>
    <t>otwierany rdzeń; 200/5A 21×32mm</t>
  </si>
  <si>
    <t>otwierany rdzeń; 250/5A 21×32mm</t>
  </si>
  <si>
    <t>otwierany rdzeń; 300/5A 21×32mm</t>
  </si>
  <si>
    <t>otwierany rdzeń; 400/5A 21×32mm</t>
  </si>
  <si>
    <t>otwierany rdzeń; 600/5A 50×80mm</t>
  </si>
  <si>
    <t>TP-100</t>
  </si>
  <si>
    <t>TP-150</t>
  </si>
  <si>
    <t>TP-200</t>
  </si>
  <si>
    <t>TP-250</t>
  </si>
  <si>
    <t>TP-400</t>
  </si>
  <si>
    <t>TP-300</t>
  </si>
  <si>
    <t>TP-600</t>
  </si>
  <si>
    <t>3-fazowy ; 600/5A 50×80mm</t>
  </si>
  <si>
    <t>przekładniki prądowe</t>
  </si>
  <si>
    <r>
      <t xml:space="preserve">licznik 1f 2-kierunkowy </t>
    </r>
    <r>
      <rPr>
        <sz val="11"/>
        <rFont val="Calibri"/>
        <family val="2"/>
        <charset val="238"/>
      </rPr>
      <t>4-taryfowy</t>
    </r>
  </si>
  <si>
    <r>
      <t xml:space="preserve">licznik 1f 2-kierunkowy </t>
    </r>
    <r>
      <rPr>
        <sz val="11"/>
        <rFont val="Calibri"/>
        <family val="2"/>
        <charset val="238"/>
      </rPr>
      <t>4-taryfowy</t>
    </r>
    <r>
      <rPr>
        <sz val="11"/>
        <color theme="1"/>
        <rFont val="Calibri"/>
        <family val="2"/>
        <charset val="238"/>
        <scheme val="minor"/>
      </rPr>
      <t xml:space="preserve"> + parametry sieci 80A</t>
    </r>
  </si>
  <si>
    <r>
      <t xml:space="preserve">licznik 3f 2-kierunkowy </t>
    </r>
    <r>
      <rPr>
        <sz val="11"/>
        <rFont val="Calibri"/>
        <family val="2"/>
        <charset val="238"/>
      </rPr>
      <t>4-taryfowy</t>
    </r>
  </si>
  <si>
    <r>
      <t xml:space="preserve">licznik 3f 2-kierunkowy </t>
    </r>
    <r>
      <rPr>
        <sz val="11"/>
        <rFont val="Calibri"/>
        <family val="2"/>
        <charset val="238"/>
      </rPr>
      <t>4-taryfowy</t>
    </r>
    <r>
      <rPr>
        <sz val="11"/>
        <rFont val="Calibri"/>
        <family val="2"/>
        <charset val="238"/>
        <scheme val="minor"/>
      </rPr>
      <t xml:space="preserve">  + parametry sieci 80A</t>
    </r>
  </si>
  <si>
    <r>
      <t xml:space="preserve">licznik 3f 2-kierunkowy </t>
    </r>
    <r>
      <rPr>
        <sz val="11"/>
        <rFont val="Calibri"/>
        <family val="2"/>
        <charset val="238"/>
      </rPr>
      <t>4-taryfowy</t>
    </r>
    <r>
      <rPr>
        <sz val="11"/>
        <rFont val="Calibri"/>
        <family val="2"/>
        <charset val="238"/>
        <scheme val="minor"/>
      </rPr>
      <t xml:space="preserve">  + parametry sieci, przekładnikowy</t>
    </r>
  </si>
  <si>
    <t>MR-DIO-1</t>
  </si>
  <si>
    <t>ceny obowiązują od 01.06.2022</t>
  </si>
  <si>
    <t>EW-11A</t>
  </si>
  <si>
    <t>konwerter WiFi</t>
  </si>
  <si>
    <t xml:space="preserve">nr oprac. </t>
  </si>
  <si>
    <t>CN-GPRS-485</t>
  </si>
  <si>
    <t>konwerter GPRS</t>
  </si>
  <si>
    <t>MeternetPRO v3.8.3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</si>
</sst>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28" x14ac:knownFonts="1">
    <font>
      <sz val="11"/>
      <color theme="1"/>
      <name val="Calibri"/>
      <family val="2"/>
      <charset val="238"/>
      <scheme val="minor"/>
    </font>
    <font>
      <sz val="9"/>
      <color indexed="8"/>
      <name val="Calibri"/>
      <family val="2"/>
      <charset val="238"/>
    </font>
    <font>
      <b/>
      <sz val="11"/>
      <color indexed="10"/>
      <name val="Calibri"/>
      <family val="2"/>
      <charset val="238"/>
    </font>
    <font>
      <b/>
      <sz val="9"/>
      <color indexed="81"/>
      <name val="Tahoma"/>
      <family val="2"/>
      <charset val="238"/>
    </font>
    <font>
      <sz val="9"/>
      <color indexed="81"/>
      <name val="Tahoma"/>
      <family val="2"/>
      <charset val="238"/>
    </font>
    <font>
      <sz val="9"/>
      <color indexed="60"/>
      <name val="Calibri"/>
      <family val="2"/>
      <charset val="238"/>
    </font>
    <font>
      <sz val="11"/>
      <color indexed="60"/>
      <name val="Calibri"/>
      <family val="2"/>
      <charset val="238"/>
    </font>
    <font>
      <sz val="11"/>
      <name val="Calibri"/>
      <family val="2"/>
      <charset val="238"/>
    </font>
    <font>
      <b/>
      <sz val="12"/>
      <name val="Calibri"/>
      <family val="2"/>
      <charset val="238"/>
    </font>
    <font>
      <b/>
      <sz val="14"/>
      <name val="Calibri"/>
      <family val="2"/>
      <charset val="238"/>
    </font>
    <font>
      <sz val="12"/>
      <name val="Calibri"/>
      <family val="2"/>
      <charset val="238"/>
    </font>
    <font>
      <sz val="11"/>
      <color theme="0"/>
      <name val="Calibri"/>
      <family val="2"/>
      <charset val="238"/>
      <scheme val="minor"/>
    </font>
    <font>
      <u/>
      <sz val="11"/>
      <color theme="10"/>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11"/>
      <color theme="0" tint="-0.34998626667073579"/>
      <name val="Calibri"/>
      <family val="2"/>
      <charset val="238"/>
      <scheme val="minor"/>
    </font>
    <font>
      <sz val="11"/>
      <color rgb="FF0000FF"/>
      <name val="Calibri"/>
      <family val="2"/>
      <charset val="238"/>
      <scheme val="minor"/>
    </font>
    <font>
      <sz val="11"/>
      <color theme="10"/>
      <name val="Calibri"/>
      <family val="2"/>
      <charset val="238"/>
      <scheme val="minor"/>
    </font>
    <font>
      <sz val="9"/>
      <color rgb="FFC00000"/>
      <name val="Calibri"/>
      <family val="2"/>
      <charset val="238"/>
      <scheme val="minor"/>
    </font>
    <font>
      <sz val="11"/>
      <color theme="0" tint="-0.249977111117893"/>
      <name val="Calibri"/>
      <family val="2"/>
      <charset val="238"/>
      <scheme val="minor"/>
    </font>
    <font>
      <b/>
      <sz val="11"/>
      <name val="Calibri"/>
      <family val="2"/>
      <charset val="238"/>
      <scheme val="minor"/>
    </font>
    <font>
      <b/>
      <sz val="12"/>
      <color theme="1"/>
      <name val="Calibri"/>
      <family val="2"/>
      <charset val="238"/>
      <scheme val="minor"/>
    </font>
    <font>
      <sz val="9"/>
      <color theme="0"/>
      <name val="Calibri"/>
      <family val="2"/>
      <charset val="238"/>
      <scheme val="minor"/>
    </font>
    <font>
      <b/>
      <sz val="9"/>
      <color theme="1"/>
      <name val="Calibri"/>
      <family val="2"/>
      <charset val="238"/>
      <scheme val="minor"/>
    </font>
    <font>
      <b/>
      <sz val="10"/>
      <name val="Calibri"/>
      <family val="2"/>
      <charset val="238"/>
      <scheme val="minor"/>
    </font>
    <font>
      <sz val="7"/>
      <color theme="0" tint="-0.249977111117893"/>
      <name val="Calibri"/>
      <family val="2"/>
      <charset val="238"/>
      <scheme val="minor"/>
    </font>
    <font>
      <sz val="11"/>
      <color theme="1"/>
      <name val="Calibri"/>
      <family val="2"/>
      <charset val="238"/>
    </font>
  </fonts>
  <fills count="21">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99"/>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rgb="FFFF0000"/>
        <bgColor indexed="64"/>
      </patternFill>
    </fill>
    <fill>
      <patternFill patternType="solid">
        <fgColor theme="5" tint="0.39997558519241921"/>
        <bgColor indexed="64"/>
      </patternFill>
    </fill>
    <fill>
      <patternFill patternType="solid">
        <fgColor theme="9" tint="0.39997558519241921"/>
        <bgColor indexed="64"/>
      </patternFill>
    </fill>
  </fills>
  <borders count="3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medium">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indexed="64"/>
      </top>
      <bottom/>
      <diagonal/>
    </border>
    <border>
      <left style="thin">
        <color theme="0" tint="-0.34998626667073579"/>
      </left>
      <right/>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indexed="64"/>
      </bottom>
      <diagonal/>
    </border>
    <border>
      <left/>
      <right style="thin">
        <color theme="0" tint="-0.34998626667073579"/>
      </right>
      <top/>
      <bottom/>
      <diagonal/>
    </border>
    <border>
      <left/>
      <right style="thin">
        <color theme="0" tint="-0.34998626667073579"/>
      </right>
      <top/>
      <bottom style="thin">
        <color indexed="64"/>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indexed="64"/>
      </bottom>
      <diagonal/>
    </border>
    <border>
      <left style="thin">
        <color theme="0" tint="-0.34998626667073579"/>
      </left>
      <right style="thin">
        <color indexed="64"/>
      </right>
      <top style="thin">
        <color indexed="64"/>
      </top>
      <bottom/>
      <diagonal/>
    </border>
    <border>
      <left/>
      <right/>
      <top/>
      <bottom style="thin">
        <color theme="0" tint="-0.34998626667073579"/>
      </bottom>
      <diagonal/>
    </border>
    <border>
      <left/>
      <right style="thin">
        <color indexed="64"/>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s>
  <cellStyleXfs count="2">
    <xf numFmtId="0" fontId="0" fillId="0" borderId="0"/>
    <xf numFmtId="0" fontId="12" fillId="0" borderId="0" applyNumberFormat="0" applyFill="0" applyBorder="0" applyAlignment="0" applyProtection="0"/>
  </cellStyleXfs>
  <cellXfs count="212">
    <xf numFmtId="0" fontId="0" fillId="0" borderId="0" xfId="0"/>
    <xf numFmtId="0" fontId="13" fillId="2" borderId="0" xfId="0" applyFont="1" applyFill="1" applyAlignment="1">
      <alignment horizontal="center"/>
    </xf>
    <xf numFmtId="0" fontId="11" fillId="2" borderId="0" xfId="0" applyFont="1" applyFill="1" applyAlignment="1">
      <alignment horizontal="center" vertical="center"/>
    </xf>
    <xf numFmtId="0" fontId="0" fillId="3" borderId="0" xfId="0" applyFill="1" applyBorder="1"/>
    <xf numFmtId="0" fontId="12" fillId="0" borderId="0" xfId="1"/>
    <xf numFmtId="0" fontId="0" fillId="0" borderId="0" xfId="0" applyFont="1" applyAlignment="1">
      <alignment horizontal="center"/>
    </xf>
    <xf numFmtId="0" fontId="0" fillId="2" borderId="0" xfId="0" applyFill="1"/>
    <xf numFmtId="0" fontId="0" fillId="2" borderId="0" xfId="0" applyFont="1" applyFill="1" applyAlignment="1">
      <alignment horizontal="center"/>
    </xf>
    <xf numFmtId="0" fontId="15" fillId="0" borderId="0" xfId="0" applyFont="1"/>
    <xf numFmtId="0" fontId="0" fillId="4" borderId="0" xfId="0" applyFill="1" applyBorder="1"/>
    <xf numFmtId="0" fontId="0" fillId="5" borderId="0" xfId="0" applyFill="1" applyBorder="1"/>
    <xf numFmtId="0" fontId="0" fillId="6" borderId="0" xfId="0" applyFill="1" applyBorder="1"/>
    <xf numFmtId="0" fontId="0" fillId="7" borderId="0" xfId="0" applyFill="1" applyBorder="1"/>
    <xf numFmtId="0" fontId="0" fillId="8" borderId="0" xfId="0" applyFill="1" applyBorder="1"/>
    <xf numFmtId="0" fontId="0" fillId="9" borderId="0" xfId="0" applyFill="1" applyBorder="1"/>
    <xf numFmtId="0" fontId="0" fillId="10" borderId="0" xfId="0" applyFill="1" applyBorder="1"/>
    <xf numFmtId="0" fontId="0" fillId="6" borderId="2" xfId="0" applyFill="1" applyBorder="1"/>
    <xf numFmtId="0" fontId="0" fillId="10" borderId="0" xfId="0" applyFont="1" applyFill="1" applyBorder="1" applyAlignment="1">
      <alignment horizontal="center"/>
    </xf>
    <xf numFmtId="0" fontId="16" fillId="9" borderId="0" xfId="1" applyFont="1" applyFill="1" applyBorder="1" applyAlignment="1">
      <alignment horizontal="center" vertical="center"/>
    </xf>
    <xf numFmtId="0" fontId="16" fillId="8" borderId="0" xfId="1" applyFont="1" applyFill="1" applyBorder="1" applyAlignment="1">
      <alignment horizontal="center" vertical="center"/>
    </xf>
    <xf numFmtId="0" fontId="0" fillId="4" borderId="12" xfId="0" applyFill="1" applyBorder="1"/>
    <xf numFmtId="0" fontId="0" fillId="3" borderId="12" xfId="0" applyFill="1" applyBorder="1"/>
    <xf numFmtId="0" fontId="0" fillId="4" borderId="12" xfId="0" applyFont="1" applyFill="1" applyBorder="1"/>
    <xf numFmtId="0" fontId="0" fillId="3" borderId="12" xfId="0" applyFont="1" applyFill="1" applyBorder="1"/>
    <xf numFmtId="0" fontId="0" fillId="6" borderId="13" xfId="0" applyFill="1" applyBorder="1"/>
    <xf numFmtId="0" fontId="0" fillId="5" borderId="12" xfId="0" applyFill="1" applyBorder="1"/>
    <xf numFmtId="0" fontId="0" fillId="6" borderId="12" xfId="0" applyFill="1" applyBorder="1"/>
    <xf numFmtId="0" fontId="0" fillId="7" borderId="12" xfId="0" applyFill="1" applyBorder="1"/>
    <xf numFmtId="0" fontId="0" fillId="9" borderId="12" xfId="0" applyFill="1" applyBorder="1"/>
    <xf numFmtId="0" fontId="0" fillId="8" borderId="12" xfId="0" applyFill="1" applyBorder="1"/>
    <xf numFmtId="0" fontId="17" fillId="3" borderId="12" xfId="1" applyFont="1" applyFill="1" applyBorder="1" applyAlignment="1">
      <alignment horizontal="center" vertical="center"/>
    </xf>
    <xf numFmtId="0" fontId="16" fillId="8" borderId="12" xfId="1" applyFont="1" applyFill="1" applyBorder="1" applyAlignment="1">
      <alignment horizontal="center" vertical="center"/>
    </xf>
    <xf numFmtId="0" fontId="16" fillId="9" borderId="12" xfId="1" applyFont="1" applyFill="1" applyBorder="1" applyAlignment="1">
      <alignment horizontal="center" vertical="center"/>
    </xf>
    <xf numFmtId="164" fontId="15" fillId="9" borderId="12" xfId="0" applyNumberFormat="1" applyFont="1" applyFill="1" applyBorder="1" applyAlignment="1">
      <alignment horizontal="right"/>
    </xf>
    <xf numFmtId="164" fontId="15" fillId="8" borderId="12" xfId="0" applyNumberFormat="1" applyFont="1" applyFill="1" applyBorder="1" applyAlignment="1">
      <alignment horizontal="right"/>
    </xf>
    <xf numFmtId="0" fontId="0" fillId="8" borderId="12" xfId="0" applyFill="1" applyBorder="1" applyAlignment="1">
      <alignment horizontal="center"/>
    </xf>
    <xf numFmtId="164" fontId="0" fillId="4" borderId="12" xfId="0" applyNumberFormat="1" applyFill="1" applyBorder="1"/>
    <xf numFmtId="164" fontId="0" fillId="3" borderId="12" xfId="0" applyNumberFormat="1" applyFill="1" applyBorder="1"/>
    <xf numFmtId="0" fontId="0" fillId="4" borderId="12" xfId="0" applyFill="1" applyBorder="1" applyAlignment="1">
      <alignment horizontal="center"/>
    </xf>
    <xf numFmtId="0" fontId="0" fillId="3" borderId="14" xfId="0" applyFill="1" applyBorder="1" applyAlignment="1">
      <alignment horizontal="center"/>
    </xf>
    <xf numFmtId="0" fontId="0" fillId="4" borderId="14" xfId="0" applyFill="1" applyBorder="1" applyAlignment="1">
      <alignment horizontal="center"/>
    </xf>
    <xf numFmtId="0" fontId="0" fillId="11" borderId="2" xfId="0" applyFill="1" applyBorder="1"/>
    <xf numFmtId="0" fontId="0" fillId="11" borderId="13" xfId="0" applyFill="1" applyBorder="1"/>
    <xf numFmtId="0" fontId="0" fillId="9" borderId="2" xfId="0" applyFill="1" applyBorder="1"/>
    <xf numFmtId="0" fontId="0" fillId="9" borderId="13" xfId="0" applyFill="1" applyBorder="1"/>
    <xf numFmtId="0" fontId="0" fillId="4" borderId="16" xfId="0" applyFill="1" applyBorder="1"/>
    <xf numFmtId="164" fontId="0" fillId="4" borderId="16" xfId="0" applyNumberFormat="1" applyFill="1" applyBorder="1"/>
    <xf numFmtId="0" fontId="18" fillId="6" borderId="13" xfId="1" applyFont="1" applyFill="1" applyBorder="1" applyAlignment="1">
      <alignment horizontal="center" vertical="center"/>
    </xf>
    <xf numFmtId="0" fontId="18" fillId="5" borderId="12" xfId="1" applyFont="1" applyFill="1" applyBorder="1" applyAlignment="1">
      <alignment horizontal="center" vertical="center"/>
    </xf>
    <xf numFmtId="0" fontId="18" fillId="6" borderId="12" xfId="1" applyFont="1" applyFill="1" applyBorder="1" applyAlignment="1">
      <alignment horizontal="center" vertical="center"/>
    </xf>
    <xf numFmtId="0" fontId="18" fillId="11" borderId="13" xfId="1" applyFont="1" applyFill="1" applyBorder="1" applyAlignment="1">
      <alignment horizontal="center" vertical="center"/>
    </xf>
    <xf numFmtId="0" fontId="19" fillId="10" borderId="0" xfId="0" applyFont="1" applyFill="1" applyBorder="1" applyAlignment="1">
      <alignment vertical="top" wrapText="1"/>
    </xf>
    <xf numFmtId="0" fontId="0" fillId="8" borderId="15" xfId="0" applyFill="1" applyBorder="1"/>
    <xf numFmtId="0" fontId="16" fillId="8" borderId="1" xfId="1" applyFont="1" applyFill="1" applyBorder="1" applyAlignment="1">
      <alignment horizontal="center" vertical="center"/>
    </xf>
    <xf numFmtId="164" fontId="15" fillId="8" borderId="15" xfId="0" applyNumberFormat="1" applyFont="1" applyFill="1" applyBorder="1" applyAlignment="1">
      <alignment horizontal="right"/>
    </xf>
    <xf numFmtId="0" fontId="20" fillId="0" borderId="0" xfId="0" applyFont="1"/>
    <xf numFmtId="0" fontId="0" fillId="11" borderId="1" xfId="0" applyFill="1" applyBorder="1"/>
    <xf numFmtId="0" fontId="0" fillId="11" borderId="15" xfId="0" applyFill="1" applyBorder="1"/>
    <xf numFmtId="0" fontId="18" fillId="11" borderId="15" xfId="1" applyFont="1" applyFill="1" applyBorder="1" applyAlignment="1">
      <alignment horizontal="center" vertical="center"/>
    </xf>
    <xf numFmtId="164" fontId="21" fillId="9" borderId="12" xfId="0" applyNumberFormat="1" applyFont="1" applyFill="1" applyBorder="1" applyAlignment="1">
      <alignment horizontal="center"/>
    </xf>
    <xf numFmtId="0" fontId="20" fillId="0" borderId="0" xfId="0" applyFont="1" applyAlignment="1">
      <alignment horizontal="center"/>
    </xf>
    <xf numFmtId="0" fontId="20" fillId="0" borderId="0" xfId="0" applyFont="1" applyFill="1"/>
    <xf numFmtId="0" fontId="20" fillId="0" borderId="0" xfId="0" applyFont="1" applyFill="1" applyBorder="1" applyAlignment="1">
      <alignment horizontal="center"/>
    </xf>
    <xf numFmtId="0" fontId="20" fillId="0" borderId="0" xfId="0" applyFont="1" applyBorder="1"/>
    <xf numFmtId="0" fontId="20" fillId="0" borderId="0" xfId="0" applyFont="1" applyAlignment="1">
      <alignment horizontal="right"/>
    </xf>
    <xf numFmtId="0" fontId="20" fillId="0" borderId="0" xfId="0" quotePrefix="1" applyFont="1" applyBorder="1"/>
    <xf numFmtId="164" fontId="20" fillId="0" borderId="0" xfId="0" applyNumberFormat="1" applyFont="1" applyBorder="1"/>
    <xf numFmtId="0" fontId="20" fillId="0" borderId="0" xfId="0" applyNumberFormat="1" applyFont="1" applyFill="1"/>
    <xf numFmtId="0" fontId="0" fillId="9" borderId="18" xfId="0" applyFill="1" applyBorder="1"/>
    <xf numFmtId="0" fontId="0" fillId="8" borderId="18" xfId="0" applyFill="1" applyBorder="1"/>
    <xf numFmtId="0" fontId="0" fillId="8" borderId="19" xfId="0" applyFill="1" applyBorder="1"/>
    <xf numFmtId="0" fontId="0" fillId="12" borderId="2" xfId="0" applyFill="1" applyBorder="1" applyAlignment="1">
      <alignment horizontal="center"/>
    </xf>
    <xf numFmtId="0" fontId="0" fillId="12" borderId="4" xfId="0" applyFill="1" applyBorder="1" applyAlignment="1">
      <alignment horizontal="center" vertical="center"/>
    </xf>
    <xf numFmtId="0" fontId="0" fillId="12" borderId="0" xfId="0" applyFill="1" applyBorder="1" applyAlignment="1">
      <alignment horizontal="right"/>
    </xf>
    <xf numFmtId="0" fontId="0" fillId="12" borderId="5" xfId="0" applyFill="1" applyBorder="1" applyAlignment="1">
      <alignment horizontal="right"/>
    </xf>
    <xf numFmtId="164" fontId="0" fillId="12" borderId="0" xfId="0" quotePrefix="1" applyNumberFormat="1" applyFill="1" applyBorder="1" applyAlignment="1">
      <alignment horizontal="center"/>
    </xf>
    <xf numFmtId="0" fontId="0" fillId="12" borderId="0" xfId="0" applyFill="1" applyBorder="1" applyAlignment="1">
      <alignment horizontal="center" vertical="center"/>
    </xf>
    <xf numFmtId="0" fontId="0" fillId="12" borderId="6" xfId="0" applyFill="1" applyBorder="1" applyAlignment="1">
      <alignment horizontal="right"/>
    </xf>
    <xf numFmtId="164" fontId="0" fillId="12" borderId="1" xfId="0" applyNumberFormat="1" applyFill="1" applyBorder="1" applyAlignment="1">
      <alignment horizontal="center"/>
    </xf>
    <xf numFmtId="164" fontId="14" fillId="12" borderId="1" xfId="0" applyNumberFormat="1" applyFont="1" applyFill="1" applyBorder="1" applyAlignment="1">
      <alignment horizontal="center" vertical="center"/>
    </xf>
    <xf numFmtId="0" fontId="14" fillId="12" borderId="0" xfId="0" applyFont="1" applyFill="1" applyBorder="1" applyAlignment="1">
      <alignment horizontal="left" vertical="center"/>
    </xf>
    <xf numFmtId="0" fontId="0" fillId="12" borderId="0" xfId="0" applyFill="1" applyBorder="1" applyAlignment="1">
      <alignment horizontal="center"/>
    </xf>
    <xf numFmtId="0" fontId="0" fillId="12" borderId="1" xfId="0" applyFill="1" applyBorder="1" applyAlignment="1">
      <alignment horizontal="center"/>
    </xf>
    <xf numFmtId="0" fontId="0" fillId="4" borderId="20" xfId="0" applyFill="1" applyBorder="1" applyAlignment="1">
      <alignment horizontal="center"/>
    </xf>
    <xf numFmtId="0" fontId="0" fillId="3" borderId="21" xfId="0" applyFill="1" applyBorder="1" applyAlignment="1">
      <alignment horizontal="center"/>
    </xf>
    <xf numFmtId="0" fontId="0" fillId="4" borderId="21" xfId="0" applyFill="1" applyBorder="1" applyAlignment="1">
      <alignment horizontal="center"/>
    </xf>
    <xf numFmtId="164" fontId="0" fillId="6" borderId="23" xfId="0" applyNumberFormat="1" applyFill="1" applyBorder="1"/>
    <xf numFmtId="164" fontId="0" fillId="5" borderId="21" xfId="0" applyNumberFormat="1" applyFill="1" applyBorder="1"/>
    <xf numFmtId="164" fontId="0" fillId="6" borderId="21" xfId="0" applyNumberFormat="1" applyFill="1" applyBorder="1"/>
    <xf numFmtId="164" fontId="0" fillId="11" borderId="23" xfId="0" applyNumberFormat="1" applyFill="1" applyBorder="1"/>
    <xf numFmtId="164" fontId="0" fillId="7" borderId="21" xfId="0" applyNumberFormat="1" applyFill="1" applyBorder="1"/>
    <xf numFmtId="164" fontId="0" fillId="11" borderId="22" xfId="0" applyNumberFormat="1" applyFill="1" applyBorder="1"/>
    <xf numFmtId="164" fontId="0" fillId="9" borderId="23" xfId="0" applyNumberFormat="1" applyFill="1" applyBorder="1"/>
    <xf numFmtId="164" fontId="0" fillId="8" borderId="21" xfId="0" applyNumberFormat="1" applyFill="1" applyBorder="1"/>
    <xf numFmtId="164" fontId="0" fillId="9" borderId="21" xfId="0" applyNumberFormat="1" applyFill="1" applyBorder="1"/>
    <xf numFmtId="164" fontId="15" fillId="9" borderId="5" xfId="0" applyNumberFormat="1" applyFont="1" applyFill="1" applyBorder="1"/>
    <xf numFmtId="164" fontId="15" fillId="8" borderId="5" xfId="0" applyNumberFormat="1" applyFont="1" applyFill="1" applyBorder="1"/>
    <xf numFmtId="164" fontId="22" fillId="13" borderId="7" xfId="0" applyNumberFormat="1" applyFont="1" applyFill="1" applyBorder="1"/>
    <xf numFmtId="164" fontId="22" fillId="12" borderId="5" xfId="0" applyNumberFormat="1" applyFont="1" applyFill="1" applyBorder="1"/>
    <xf numFmtId="164" fontId="20" fillId="14" borderId="5" xfId="0" applyNumberFormat="1" applyFont="1" applyFill="1" applyBorder="1"/>
    <xf numFmtId="164" fontId="20" fillId="14" borderId="6" xfId="0" applyNumberFormat="1" applyFont="1" applyFill="1" applyBorder="1"/>
    <xf numFmtId="0" fontId="23" fillId="2" borderId="0" xfId="0" applyFont="1" applyFill="1" applyAlignment="1">
      <alignment horizontal="center"/>
    </xf>
    <xf numFmtId="0" fontId="14" fillId="12" borderId="1" xfId="0" applyFont="1" applyFill="1" applyBorder="1" applyAlignment="1">
      <alignment horizontal="right" vertical="center"/>
    </xf>
    <xf numFmtId="0" fontId="14" fillId="12" borderId="6" xfId="0" applyFont="1" applyFill="1" applyBorder="1" applyAlignment="1">
      <alignment horizontal="right" vertical="center"/>
    </xf>
    <xf numFmtId="1" fontId="0" fillId="15" borderId="12" xfId="0" applyNumberFormat="1" applyFont="1" applyFill="1" applyBorder="1"/>
    <xf numFmtId="1" fontId="0" fillId="15" borderId="15" xfId="0" applyNumberFormat="1" applyFont="1" applyFill="1" applyBorder="1"/>
    <xf numFmtId="9" fontId="15" fillId="0" borderId="0" xfId="0" applyNumberFormat="1" applyFont="1" applyFill="1" applyAlignment="1">
      <alignment horizontal="center"/>
    </xf>
    <xf numFmtId="0" fontId="20" fillId="0" borderId="0" xfId="0" applyFont="1" applyFill="1" applyAlignment="1">
      <alignment horizontal="center"/>
    </xf>
    <xf numFmtId="0" fontId="0" fillId="0" borderId="0" xfId="0" applyFill="1"/>
    <xf numFmtId="9" fontId="0" fillId="0" borderId="0" xfId="0" applyNumberFormat="1" applyFill="1"/>
    <xf numFmtId="0" fontId="0" fillId="3" borderId="3" xfId="0" applyFill="1" applyBorder="1"/>
    <xf numFmtId="0" fontId="16" fillId="3" borderId="12" xfId="0" applyFont="1" applyFill="1" applyBorder="1" applyAlignment="1">
      <alignment horizontal="center" vertical="center"/>
    </xf>
    <xf numFmtId="0" fontId="0" fillId="4" borderId="1" xfId="0" applyFill="1" applyBorder="1"/>
    <xf numFmtId="0" fontId="0" fillId="4" borderId="15" xfId="0" applyFont="1" applyFill="1" applyBorder="1"/>
    <xf numFmtId="0" fontId="16" fillId="4" borderId="15" xfId="0" applyFont="1" applyFill="1" applyBorder="1" applyAlignment="1">
      <alignment horizontal="center" vertical="center"/>
    </xf>
    <xf numFmtId="0" fontId="0" fillId="4" borderId="15" xfId="0" applyFill="1" applyBorder="1"/>
    <xf numFmtId="164" fontId="0" fillId="4" borderId="15" xfId="0" applyNumberFormat="1" applyFill="1" applyBorder="1"/>
    <xf numFmtId="0" fontId="0" fillId="4" borderId="17" xfId="0" applyFill="1" applyBorder="1" applyAlignment="1">
      <alignment horizontal="center"/>
    </xf>
    <xf numFmtId="0" fontId="0" fillId="4" borderId="22" xfId="0" applyFill="1" applyBorder="1" applyAlignment="1">
      <alignment horizontal="center"/>
    </xf>
    <xf numFmtId="0" fontId="18" fillId="3" borderId="12" xfId="1" applyFont="1" applyFill="1" applyBorder="1" applyAlignment="1">
      <alignment horizontal="center" vertical="center"/>
    </xf>
    <xf numFmtId="0" fontId="18" fillId="4" borderId="12" xfId="1" applyFont="1" applyFill="1" applyBorder="1" applyAlignment="1">
      <alignment horizontal="center" vertical="center"/>
    </xf>
    <xf numFmtId="0" fontId="18" fillId="7" borderId="12" xfId="1" applyFont="1" applyFill="1" applyBorder="1" applyAlignment="1">
      <alignment horizontal="center" vertical="center"/>
    </xf>
    <xf numFmtId="0" fontId="18" fillId="9" borderId="13" xfId="1" applyFont="1" applyFill="1" applyBorder="1" applyAlignment="1">
      <alignment horizontal="center" vertical="center"/>
    </xf>
    <xf numFmtId="0" fontId="18" fillId="8" borderId="12" xfId="1" applyFont="1" applyFill="1" applyBorder="1" applyAlignment="1">
      <alignment horizontal="center" vertical="center"/>
    </xf>
    <xf numFmtId="0" fontId="18" fillId="9" borderId="12" xfId="1" applyFont="1" applyFill="1" applyBorder="1" applyAlignment="1">
      <alignment horizontal="center" vertical="center"/>
    </xf>
    <xf numFmtId="0" fontId="0" fillId="9" borderId="1" xfId="0" applyFill="1" applyBorder="1"/>
    <xf numFmtId="0" fontId="0" fillId="9" borderId="15" xfId="0" applyFill="1" applyBorder="1"/>
    <xf numFmtId="0" fontId="16" fillId="9" borderId="15" xfId="1" applyFont="1" applyFill="1" applyBorder="1" applyAlignment="1">
      <alignment horizontal="center" vertical="center"/>
    </xf>
    <xf numFmtId="0" fontId="18" fillId="4" borderId="16" xfId="1" applyFont="1" applyFill="1" applyBorder="1" applyAlignment="1">
      <alignment horizontal="center" vertical="center"/>
    </xf>
    <xf numFmtId="0" fontId="0" fillId="4" borderId="29" xfId="0" applyFill="1" applyBorder="1"/>
    <xf numFmtId="0" fontId="0" fillId="4" borderId="30" xfId="0" applyFill="1" applyBorder="1"/>
    <xf numFmtId="0" fontId="18" fillId="4" borderId="30" xfId="1" applyFont="1" applyFill="1" applyBorder="1" applyAlignment="1">
      <alignment horizontal="center" vertical="center"/>
    </xf>
    <xf numFmtId="164" fontId="0" fillId="4" borderId="30" xfId="0" applyNumberFormat="1" applyFill="1" applyBorder="1"/>
    <xf numFmtId="164" fontId="0" fillId="4" borderId="11" xfId="0" applyNumberFormat="1" applyFill="1" applyBorder="1"/>
    <xf numFmtId="0" fontId="0" fillId="4" borderId="31" xfId="0" applyFill="1" applyBorder="1"/>
    <xf numFmtId="0" fontId="0" fillId="4" borderId="32" xfId="0" applyFill="1" applyBorder="1"/>
    <xf numFmtId="0" fontId="18" fillId="4" borderId="32" xfId="1" applyFont="1" applyFill="1" applyBorder="1" applyAlignment="1">
      <alignment horizontal="center" vertical="center"/>
    </xf>
    <xf numFmtId="164" fontId="0" fillId="4" borderId="32" xfId="0" applyNumberFormat="1" applyFill="1" applyBorder="1"/>
    <xf numFmtId="164" fontId="0" fillId="4" borderId="5" xfId="0" applyNumberFormat="1" applyFill="1" applyBorder="1"/>
    <xf numFmtId="0" fontId="0" fillId="3" borderId="31" xfId="0" applyFill="1" applyBorder="1"/>
    <xf numFmtId="0" fontId="0" fillId="3" borderId="32" xfId="0" applyFill="1" applyBorder="1"/>
    <xf numFmtId="0" fontId="18" fillId="3" borderId="32" xfId="1" applyFont="1" applyFill="1" applyBorder="1" applyAlignment="1">
      <alignment horizontal="center" vertical="center"/>
    </xf>
    <xf numFmtId="164" fontId="0" fillId="3" borderId="32" xfId="0" applyNumberFormat="1" applyFill="1" applyBorder="1"/>
    <xf numFmtId="164" fontId="0" fillId="3" borderId="5" xfId="0" applyNumberFormat="1" applyFill="1" applyBorder="1"/>
    <xf numFmtId="0" fontId="0" fillId="3" borderId="33" xfId="0" applyFill="1" applyBorder="1"/>
    <xf numFmtId="0" fontId="0" fillId="3" borderId="34" xfId="0" applyFill="1" applyBorder="1"/>
    <xf numFmtId="0" fontId="18" fillId="3" borderId="34" xfId="1" applyFont="1" applyFill="1" applyBorder="1" applyAlignment="1">
      <alignment horizontal="center" vertical="center"/>
    </xf>
    <xf numFmtId="164" fontId="0" fillId="3" borderId="34" xfId="0" applyNumberFormat="1" applyFill="1" applyBorder="1"/>
    <xf numFmtId="164" fontId="0" fillId="3" borderId="6" xfId="0" applyNumberFormat="1" applyFill="1" applyBorder="1"/>
    <xf numFmtId="0" fontId="0" fillId="19" borderId="26" xfId="0" applyFill="1" applyBorder="1"/>
    <xf numFmtId="164" fontId="0" fillId="19" borderId="26" xfId="0" applyNumberFormat="1" applyFill="1" applyBorder="1"/>
    <xf numFmtId="0" fontId="0" fillId="14" borderId="27" xfId="0" applyFill="1" applyBorder="1"/>
    <xf numFmtId="0" fontId="0" fillId="14" borderId="2" xfId="0" applyFill="1" applyBorder="1"/>
    <xf numFmtId="0" fontId="0" fillId="14" borderId="2" xfId="0" applyFont="1" applyFill="1" applyBorder="1" applyAlignment="1">
      <alignment horizontal="center"/>
    </xf>
    <xf numFmtId="0" fontId="0" fillId="14" borderId="11" xfId="0" applyFill="1" applyBorder="1"/>
    <xf numFmtId="0" fontId="0" fillId="14" borderId="28" xfId="0" applyFill="1" applyBorder="1"/>
    <xf numFmtId="0" fontId="0" fillId="14" borderId="1" xfId="0" applyFill="1" applyBorder="1"/>
    <xf numFmtId="0" fontId="0" fillId="14" borderId="1" xfId="0" applyFont="1" applyFill="1" applyBorder="1" applyAlignment="1">
      <alignment horizontal="center"/>
    </xf>
    <xf numFmtId="0" fontId="0" fillId="14" borderId="6" xfId="0" applyFill="1" applyBorder="1"/>
    <xf numFmtId="0" fontId="15" fillId="3" borderId="12" xfId="0" applyFont="1" applyFill="1" applyBorder="1"/>
    <xf numFmtId="0" fontId="15" fillId="4" borderId="12" xfId="0" applyFont="1" applyFill="1" applyBorder="1"/>
    <xf numFmtId="0" fontId="0" fillId="6" borderId="1" xfId="0" applyFill="1" applyBorder="1"/>
    <xf numFmtId="0" fontId="0" fillId="6" borderId="15" xfId="0" applyFill="1" applyBorder="1"/>
    <xf numFmtId="0" fontId="18" fillId="6" borderId="15" xfId="1" applyFont="1" applyFill="1" applyBorder="1" applyAlignment="1">
      <alignment horizontal="center" vertical="center"/>
    </xf>
    <xf numFmtId="164" fontId="0" fillId="6" borderId="22" xfId="0" applyNumberFormat="1" applyFill="1" applyBorder="1"/>
    <xf numFmtId="164" fontId="15" fillId="4" borderId="16" xfId="0" applyNumberFormat="1" applyFont="1" applyFill="1" applyBorder="1"/>
    <xf numFmtId="164" fontId="15" fillId="4" borderId="12" xfId="0" applyNumberFormat="1" applyFont="1" applyFill="1" applyBorder="1"/>
    <xf numFmtId="164" fontId="15" fillId="3" borderId="12" xfId="0" applyNumberFormat="1" applyFont="1" applyFill="1" applyBorder="1"/>
    <xf numFmtId="164" fontId="15" fillId="4" borderId="15" xfId="0" applyNumberFormat="1" applyFont="1" applyFill="1" applyBorder="1"/>
    <xf numFmtId="164" fontId="15" fillId="6" borderId="13" xfId="0" applyNumberFormat="1" applyFont="1" applyFill="1" applyBorder="1"/>
    <xf numFmtId="164" fontId="15" fillId="5" borderId="12" xfId="0" applyNumberFormat="1" applyFont="1" applyFill="1" applyBorder="1"/>
    <xf numFmtId="164" fontId="15" fillId="6" borderId="12" xfId="0" applyNumberFormat="1" applyFont="1" applyFill="1" applyBorder="1"/>
    <xf numFmtId="164" fontId="15" fillId="6" borderId="15" xfId="0" applyNumberFormat="1" applyFont="1" applyFill="1" applyBorder="1"/>
    <xf numFmtId="164" fontId="15" fillId="11" borderId="13" xfId="0" applyNumberFormat="1" applyFont="1" applyFill="1" applyBorder="1"/>
    <xf numFmtId="164" fontId="15" fillId="7" borderId="12" xfId="0" applyNumberFormat="1" applyFont="1" applyFill="1" applyBorder="1"/>
    <xf numFmtId="164" fontId="15" fillId="11" borderId="15" xfId="0" applyNumberFormat="1" applyFont="1" applyFill="1" applyBorder="1"/>
    <xf numFmtId="164" fontId="15" fillId="9" borderId="13" xfId="0" applyNumberFormat="1" applyFont="1" applyFill="1" applyBorder="1"/>
    <xf numFmtId="164" fontId="15" fillId="8" borderId="12" xfId="0" applyNumberFormat="1" applyFont="1" applyFill="1" applyBorder="1"/>
    <xf numFmtId="164" fontId="15" fillId="9" borderId="12" xfId="0" applyNumberFormat="1" applyFont="1" applyFill="1" applyBorder="1"/>
    <xf numFmtId="164" fontId="15" fillId="9" borderId="14" xfId="0" applyNumberFormat="1" applyFont="1" applyFill="1" applyBorder="1"/>
    <xf numFmtId="164" fontId="15" fillId="8" borderId="14" xfId="0" applyNumberFormat="1" applyFont="1" applyFill="1" applyBorder="1"/>
    <xf numFmtId="164" fontId="15" fillId="9" borderId="17" xfId="0" applyNumberFormat="1" applyFont="1" applyFill="1" applyBorder="1"/>
    <xf numFmtId="0" fontId="0" fillId="19" borderId="8" xfId="0" applyFill="1" applyBorder="1" applyAlignment="1">
      <alignment horizontal="center" vertical="center" textRotation="90"/>
    </xf>
    <xf numFmtId="0" fontId="0" fillId="19" borderId="9" xfId="0" applyFill="1" applyBorder="1" applyAlignment="1">
      <alignment horizontal="center" vertical="center" textRotation="90"/>
    </xf>
    <xf numFmtId="0" fontId="0" fillId="19" borderId="10" xfId="0" applyFill="1" applyBorder="1" applyAlignment="1">
      <alignment horizontal="center" vertical="center" textRotation="90"/>
    </xf>
    <xf numFmtId="0" fontId="21" fillId="10" borderId="8" xfId="0" applyFont="1" applyFill="1" applyBorder="1" applyAlignment="1">
      <alignment horizontal="center" vertical="center" textRotation="90" wrapText="1"/>
    </xf>
    <xf numFmtId="0" fontId="21" fillId="10" borderId="9" xfId="0" applyFont="1" applyFill="1" applyBorder="1" applyAlignment="1">
      <alignment horizontal="center" vertical="center" textRotation="90" wrapText="1"/>
    </xf>
    <xf numFmtId="0" fontId="21" fillId="10" borderId="10" xfId="0" applyFont="1" applyFill="1" applyBorder="1" applyAlignment="1">
      <alignment horizontal="center" vertical="center" textRotation="90" wrapText="1"/>
    </xf>
    <xf numFmtId="0" fontId="21" fillId="19" borderId="8" xfId="0" applyFont="1" applyFill="1" applyBorder="1" applyAlignment="1">
      <alignment horizontal="center" vertical="center" textRotation="90" wrapText="1"/>
    </xf>
    <xf numFmtId="0" fontId="21" fillId="19" borderId="9" xfId="0" applyFont="1" applyFill="1" applyBorder="1" applyAlignment="1">
      <alignment horizontal="center" vertical="center" textRotation="90" wrapText="1"/>
    </xf>
    <xf numFmtId="0" fontId="21" fillId="19" borderId="10" xfId="0" applyFont="1" applyFill="1" applyBorder="1" applyAlignment="1">
      <alignment horizontal="center" vertical="center" textRotation="90" wrapText="1"/>
    </xf>
    <xf numFmtId="0" fontId="25" fillId="20" borderId="8" xfId="0" applyFont="1" applyFill="1" applyBorder="1" applyAlignment="1">
      <alignment horizontal="center" vertical="center" textRotation="90" wrapText="1"/>
    </xf>
    <xf numFmtId="0" fontId="25" fillId="20" borderId="9" xfId="0" applyFont="1" applyFill="1" applyBorder="1" applyAlignment="1">
      <alignment horizontal="center" vertical="center" textRotation="90" wrapText="1"/>
    </xf>
    <xf numFmtId="0" fontId="25" fillId="20" borderId="10" xfId="0" applyFont="1" applyFill="1" applyBorder="1" applyAlignment="1">
      <alignment horizontal="center" vertical="center" textRotation="90" wrapText="1"/>
    </xf>
    <xf numFmtId="164" fontId="19" fillId="10" borderId="0" xfId="0" applyNumberFormat="1" applyFont="1" applyFill="1" applyBorder="1" applyAlignment="1">
      <alignment horizontal="right" wrapText="1"/>
    </xf>
    <xf numFmtId="164" fontId="19" fillId="10" borderId="2" xfId="0" applyNumberFormat="1" applyFont="1" applyFill="1" applyBorder="1" applyAlignment="1">
      <alignment horizontal="right" wrapText="1"/>
    </xf>
    <xf numFmtId="164" fontId="19" fillId="10" borderId="11" xfId="0" applyNumberFormat="1" applyFont="1" applyFill="1" applyBorder="1" applyAlignment="1">
      <alignment horizontal="right" wrapText="1"/>
    </xf>
    <xf numFmtId="0" fontId="11" fillId="2" borderId="5" xfId="0" applyFont="1" applyFill="1" applyBorder="1" applyAlignment="1">
      <alignment horizontal="center" wrapText="1"/>
    </xf>
    <xf numFmtId="0" fontId="11" fillId="2" borderId="25" xfId="0" applyFont="1" applyFill="1" applyBorder="1" applyAlignment="1">
      <alignment horizontal="center" wrapText="1"/>
    </xf>
    <xf numFmtId="0" fontId="21" fillId="16" borderId="8" xfId="0" applyFont="1" applyFill="1" applyBorder="1" applyAlignment="1">
      <alignment horizontal="center" vertical="center" textRotation="90" wrapText="1"/>
    </xf>
    <xf numFmtId="0" fontId="21" fillId="16" borderId="9" xfId="0" applyFont="1" applyFill="1" applyBorder="1" applyAlignment="1">
      <alignment horizontal="center" vertical="center" textRotation="90" wrapText="1"/>
    </xf>
    <xf numFmtId="0" fontId="21" fillId="16" borderId="10" xfId="0" applyFont="1" applyFill="1" applyBorder="1" applyAlignment="1">
      <alignment horizontal="center" vertical="center" textRotation="90" wrapText="1"/>
    </xf>
    <xf numFmtId="0" fontId="14" fillId="17" borderId="8" xfId="0" applyFont="1" applyFill="1" applyBorder="1" applyAlignment="1">
      <alignment horizontal="center" vertical="center" textRotation="90"/>
    </xf>
    <xf numFmtId="0" fontId="14" fillId="17" borderId="9" xfId="0" applyFont="1" applyFill="1" applyBorder="1" applyAlignment="1">
      <alignment horizontal="center" vertical="center" textRotation="90"/>
    </xf>
    <xf numFmtId="0" fontId="14" fillId="17" borderId="10" xfId="0" applyFont="1" applyFill="1" applyBorder="1" applyAlignment="1">
      <alignment horizontal="center" vertical="center" textRotation="90"/>
    </xf>
    <xf numFmtId="0" fontId="11" fillId="2" borderId="0" xfId="0" applyFont="1" applyFill="1" applyAlignment="1">
      <alignment horizontal="center" wrapText="1"/>
    </xf>
    <xf numFmtId="0" fontId="24" fillId="18" borderId="8" xfId="0" applyFont="1" applyFill="1" applyBorder="1" applyAlignment="1">
      <alignment horizontal="center" vertical="center"/>
    </xf>
    <xf numFmtId="0" fontId="24" fillId="18" borderId="9" xfId="0" applyFont="1" applyFill="1" applyBorder="1" applyAlignment="1">
      <alignment horizontal="center" vertical="center"/>
    </xf>
    <xf numFmtId="0" fontId="24" fillId="18" borderId="10"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24" xfId="0" applyFont="1" applyFill="1" applyBorder="1" applyAlignment="1">
      <alignment horizontal="center" vertical="center" wrapText="1"/>
    </xf>
    <xf numFmtId="0" fontId="26" fillId="0" borderId="14" xfId="0" applyFont="1" applyBorder="1" applyAlignment="1">
      <alignment horizontal="center" wrapText="1"/>
    </xf>
  </cellXfs>
  <cellStyles count="2">
    <cellStyle name="Hiperłącze" xfId="1" builtinId="8"/>
    <cellStyle name="Normalny" xfId="0" builtinId="0"/>
  </cellStyles>
  <dxfs count="6">
    <dxf>
      <fill>
        <patternFill>
          <bgColor rgb="FFFFC7CE"/>
        </patternFill>
      </fill>
    </dxf>
    <dxf>
      <font>
        <color rgb="FF9C0006"/>
      </font>
      <fill>
        <patternFill>
          <bgColor rgb="FFFFC7CE"/>
        </patternFill>
      </fill>
    </dxf>
    <dxf>
      <font>
        <color rgb="FF006100"/>
      </font>
      <fill>
        <patternFill>
          <bgColor rgb="FFC6EFCE"/>
        </patternFill>
      </fill>
    </dxf>
    <dxf>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meternetpro.pl/index/urzadzenia-pomiarowe/impulsy-czas-pracy/licznik-impulsow-mb-li-4-lo.html" TargetMode="External"/><Relationship Id="rId18" Type="http://schemas.openxmlformats.org/officeDocument/2006/relationships/hyperlink" Target="https://www.fif.com.pl/pl/multimetry/1086-panelowy-przetwornik-sygnalow-pa-02-mbt.html" TargetMode="External"/><Relationship Id="rId26" Type="http://schemas.openxmlformats.org/officeDocument/2006/relationships/hyperlink" Target="https://www.meternetpro.pl/index/urzadzenia-pomiarowe/wielkoci-elektryczne/przetwornik-natezenia-pradu-mb-3i-1-15a.html" TargetMode="External"/><Relationship Id="rId39" Type="http://schemas.openxmlformats.org/officeDocument/2006/relationships/hyperlink" Target="https://www.meternetpro.pl/index/urzadzenia-pomiarowe/liczniki/licznik-zuzycia-pradu-le-01mw.html" TargetMode="External"/><Relationship Id="rId21" Type="http://schemas.openxmlformats.org/officeDocument/2006/relationships/hyperlink" Target="https://www.meternetpro.pl/index/elementy-systemu/zasilanie/modul-rezerwy-zasilania-ech-06.html" TargetMode="External"/><Relationship Id="rId34" Type="http://schemas.openxmlformats.org/officeDocument/2006/relationships/hyperlink" Target="https://www.meternetpro.pl/index/urzadzenia-pomiarowe/liczniki/licznik-zuzycia-energii-le-03mw.html" TargetMode="External"/><Relationship Id="rId42" Type="http://schemas.openxmlformats.org/officeDocument/2006/relationships/hyperlink" Target="https://www.fif.com.pl/zasilacze-i-transformatory/818-zasilacz-zi-61-24.html" TargetMode="External"/><Relationship Id="rId47" Type="http://schemas.openxmlformats.org/officeDocument/2006/relationships/hyperlink" Target="https://www.meternetpro.pl/index/urzadzenia-pomiarowe/wejcia-wyjcia/modul-rozszerzen-mr-di-4-hi.html" TargetMode="External"/><Relationship Id="rId50" Type="http://schemas.openxmlformats.org/officeDocument/2006/relationships/hyperlink" Target="https://www.meternetpro.pl/index/elementy-systemu/zasilanie/aku-12.html" TargetMode="External"/><Relationship Id="rId55" Type="http://schemas.openxmlformats.org/officeDocument/2006/relationships/hyperlink" Target="https://www.fif.com.pl/pl/58-pomiarowe-przekladniki-pradowe" TargetMode="External"/><Relationship Id="rId7" Type="http://schemas.openxmlformats.org/officeDocument/2006/relationships/hyperlink" Target="https://www.meternetpro.pl/index/urzadzenia-pomiarowe/liczniki/licznik-zuzycia-energii-le-01mq.html" TargetMode="External"/><Relationship Id="rId12" Type="http://schemas.openxmlformats.org/officeDocument/2006/relationships/hyperlink" Target="https://www.meternetpro.pl/index/urzadzenia-pomiarowe/impulsy-czas-pracy/licznik-czasu-pracy-mb-lg-4-lo.html" TargetMode="External"/><Relationship Id="rId17" Type="http://schemas.openxmlformats.org/officeDocument/2006/relationships/hyperlink" Target="https://www.meternetpro.pl/index/urzadzenia-pomiarowe/temperatura-wilgotnoc/przetwornik-temperatury-mb-pt-100.html" TargetMode="External"/><Relationship Id="rId25" Type="http://schemas.openxmlformats.org/officeDocument/2006/relationships/hyperlink" Target="https://www.meternetpro.pl/index/elementy-systemu/urzadzenia-sieci-komunikacyjnych/modul-terminacyjny-sieci-lt-04.html" TargetMode="External"/><Relationship Id="rId33" Type="http://schemas.openxmlformats.org/officeDocument/2006/relationships/hyperlink" Target="https://www.meternetpro.pl/index/urzadzenia-pomiarowe/liczniki/licznik-zuzycia-energii-le-03mw-ct-trojfazowy.html" TargetMode="External"/><Relationship Id="rId38" Type="http://schemas.openxmlformats.org/officeDocument/2006/relationships/hyperlink" Target="https://www.meternetpro.pl/index/urzadzenia-pomiarowe/liczniki/licznik-zuzycia-pradu-le-01mw.html" TargetMode="External"/><Relationship Id="rId46" Type="http://schemas.openxmlformats.org/officeDocument/2006/relationships/hyperlink" Target="https://www.meternetpro.pl/index/urzadzenia-pomiarowe/temperatura-wilgotnoc/mb-tc-1.html" TargetMode="External"/><Relationship Id="rId59" Type="http://schemas.openxmlformats.org/officeDocument/2006/relationships/comments" Target="../comments1.xml"/><Relationship Id="rId2" Type="http://schemas.openxmlformats.org/officeDocument/2006/relationships/hyperlink" Target="https://www.meternetpro.pl/index/urzadzenia-pomiarowe/liczniki/licznik-zuzycia-energii-le-03m-z-transmisja-danych.html" TargetMode="External"/><Relationship Id="rId16" Type="http://schemas.openxmlformats.org/officeDocument/2006/relationships/hyperlink" Target="https://www.meternetpro.pl/index/urzadzenia-pomiarowe/temperatura-wilgotnoc/przetwornik-temperatury-mb-ds-2.html" TargetMode="External"/><Relationship Id="rId20" Type="http://schemas.openxmlformats.org/officeDocument/2006/relationships/hyperlink" Target="https://www.fif.com.pl/zasilacze-i-transformatory/818-zasilacz-zi-61-24.html" TargetMode="External"/><Relationship Id="rId29" Type="http://schemas.openxmlformats.org/officeDocument/2006/relationships/hyperlink" Target="https://www.meternetpro.pl/index/urzadzenia-pomiarowe/wielkoci-elektryczne/przetwornik-napiecia-mb-1u-1.html" TargetMode="External"/><Relationship Id="rId41" Type="http://schemas.openxmlformats.org/officeDocument/2006/relationships/hyperlink" Target="https://www.meternetpro.pl/index/urzadzenia-pomiarowe/liczniki/licznik-zuzycia-energii-le-03mw-ct-trojfazowy.html" TargetMode="External"/><Relationship Id="rId54" Type="http://schemas.openxmlformats.org/officeDocument/2006/relationships/hyperlink" Target="https://www.fif.com.pl/pl/58-pomiarowe-przekladniki-pradowe" TargetMode="External"/><Relationship Id="rId1" Type="http://schemas.openxmlformats.org/officeDocument/2006/relationships/hyperlink" Target="https://www.meternetpro.pl/index/urzadzenia-pomiarowe/liczniki/licznik-zuzycia-energii-le-01m-z-transmisja-danych.html" TargetMode="External"/><Relationship Id="rId6" Type="http://schemas.openxmlformats.org/officeDocument/2006/relationships/hyperlink" Target="http://fif.com.pl/produkt/1543/1888" TargetMode="External"/><Relationship Id="rId11" Type="http://schemas.openxmlformats.org/officeDocument/2006/relationships/hyperlink" Target="https://www.meternetpro.pl/index/urzadzenia-pomiarowe/liczniki/licznik-zuzycia-energii-le-03mq.html" TargetMode="External"/><Relationship Id="rId24" Type="http://schemas.openxmlformats.org/officeDocument/2006/relationships/hyperlink" Target="https://www.meternetpro.pl/index/elementy-systemu/urzadzenia-sieci-komunikacyjnych/wzmacniaczseparator-sieciowy-rm-07.html" TargetMode="External"/><Relationship Id="rId32" Type="http://schemas.openxmlformats.org/officeDocument/2006/relationships/hyperlink" Target="http://fif.com.pl/produkt/1543/1888" TargetMode="External"/><Relationship Id="rId37" Type="http://schemas.openxmlformats.org/officeDocument/2006/relationships/hyperlink" Target="https://www.meternetpro.pl/index/urzadzenia-pomiarowe/temperatura-wilgotnoc/przetwornik-wilgoci-i-temperatury-mb-aht-1.html" TargetMode="External"/><Relationship Id="rId40" Type="http://schemas.openxmlformats.org/officeDocument/2006/relationships/hyperlink" Target="https://www.meternetpro.pl/index/urzadzenia-pomiarowe/liczniki/licznik-zuzycia-energii-le-03mw.html" TargetMode="External"/><Relationship Id="rId45" Type="http://schemas.openxmlformats.org/officeDocument/2006/relationships/hyperlink" Target="https://www.meternetpro.pl/index/urzadzenia-pomiarowe/temperatura-wilgotnoc/mb-ds-10.html" TargetMode="External"/><Relationship Id="rId53" Type="http://schemas.openxmlformats.org/officeDocument/2006/relationships/hyperlink" Target="https://www.meternetpro.pl/index/elementy-systemu/pamieci/ssd240gb.html" TargetMode="External"/><Relationship Id="rId58" Type="http://schemas.openxmlformats.org/officeDocument/2006/relationships/vmlDrawing" Target="../drawings/vmlDrawing1.vml"/><Relationship Id="rId5" Type="http://schemas.openxmlformats.org/officeDocument/2006/relationships/hyperlink" Target="https://www.meternetpro.pl/index/urzadzenia-pomiarowe/liczniki/licznik-pradu-le-03mp-zdalny-odczyt-trojfazowy.html" TargetMode="External"/><Relationship Id="rId15" Type="http://schemas.openxmlformats.org/officeDocument/2006/relationships/hyperlink" Target="https://www.meternetpro.pl/index/urzadzenia-pomiarowe/wejcia-wyjcia/modul-wyjc-przekaznikowych-mr-ro-1.html" TargetMode="External"/><Relationship Id="rId23" Type="http://schemas.openxmlformats.org/officeDocument/2006/relationships/hyperlink" Target="https://www.meternetpro.pl/index/elementy-systemu/konwertery-sygnalu/konwerter-cn-usb-485.html" TargetMode="External"/><Relationship Id="rId28" Type="http://schemas.openxmlformats.org/officeDocument/2006/relationships/hyperlink" Target="https://www.meternetpro.pl/index/urzadzenia-pomiarowe/wielkoci-elektryczne/przetwornik-napiecia-mb-3u-1.html" TargetMode="External"/><Relationship Id="rId36" Type="http://schemas.openxmlformats.org/officeDocument/2006/relationships/hyperlink" Target="https://www.meternetpro.pl/index/urzadzenia-pomiarowe/liczniki/wskaznik-parametrow-sieci-dmm-5t-2.html" TargetMode="External"/><Relationship Id="rId49" Type="http://schemas.openxmlformats.org/officeDocument/2006/relationships/hyperlink" Target="https://www.meternetpro.pl/index/elementy-systemu/konwertery-sygnalu/konwerter-cn-gprs-485.html" TargetMode="External"/><Relationship Id="rId57" Type="http://schemas.openxmlformats.org/officeDocument/2006/relationships/printerSettings" Target="../printerSettings/printerSettings1.bin"/><Relationship Id="rId10" Type="http://schemas.openxmlformats.org/officeDocument/2006/relationships/hyperlink" Target="https://www.meternetpro.pl/index/urzadzenia-pomiarowe/liczniki/licznik-zuzycia-energii-le-03mq-ct.html" TargetMode="External"/><Relationship Id="rId19" Type="http://schemas.openxmlformats.org/officeDocument/2006/relationships/hyperlink" Target="https://www.meternetpro.pl/index/urzadzenia-pomiarowe/wejcia-wyjcia/modul-wejc-analogowych-mr-ai-1.html" TargetMode="External"/><Relationship Id="rId31" Type="http://schemas.openxmlformats.org/officeDocument/2006/relationships/hyperlink" Target="https://www.meternetpro.pl/index/elementy-systemu/jednostki-centralne/mt-cpu-1.html" TargetMode="External"/><Relationship Id="rId44" Type="http://schemas.openxmlformats.org/officeDocument/2006/relationships/hyperlink" Target="https://www.meternetpro.pl/index/urzadzenia-pomiarowe/temperatura-wilgotnoc/mb-ds-30.html" TargetMode="External"/><Relationship Id="rId52" Type="http://schemas.openxmlformats.org/officeDocument/2006/relationships/hyperlink" Target="https://www.meternetpro.pl/index/elementy-systemu/pamieci/ssd480gb.html" TargetMode="External"/><Relationship Id="rId4" Type="http://schemas.openxmlformats.org/officeDocument/2006/relationships/hyperlink" Target="https://www.meternetpro.pl/index/urzadzenia-pomiarowe/liczniki/licznik-zuzycia-energii-le-01mr.html" TargetMode="External"/><Relationship Id="rId9" Type="http://schemas.openxmlformats.org/officeDocument/2006/relationships/hyperlink" Target="https://www.meternetpro.pl/index/urzadzenia-pomiarowe/liczniki/licznik-energii-elektrycznej-le-03mb.html" TargetMode="External"/><Relationship Id="rId14" Type="http://schemas.openxmlformats.org/officeDocument/2006/relationships/hyperlink" Target="https://www.meternetpro.pl/index/urzadzenia-pomiarowe/wejcia-wyjcia/modul-wyjc-przekaznikowych-mr-ro-4.html" TargetMode="External"/><Relationship Id="rId22" Type="http://schemas.openxmlformats.org/officeDocument/2006/relationships/hyperlink" Target="https://www.meternetpro.pl/index/elementy-systemu/konwertery-sygnalu/konwerter-cn-eth-485.html" TargetMode="External"/><Relationship Id="rId27" Type="http://schemas.openxmlformats.org/officeDocument/2006/relationships/hyperlink" Target="https://www.meternetpro.pl/index/urzadzenia-pomiarowe/wielkoci-elektryczne/przetwornik-natezenia-pradu-mb-1i-1-15a.html" TargetMode="External"/><Relationship Id="rId30" Type="http://schemas.openxmlformats.org/officeDocument/2006/relationships/hyperlink" Target="https://www.meternetpro.pl/index/urzadzenia-pomiarowe/liczniki/licznik-zuzycia-energii-le-01mb.html" TargetMode="External"/><Relationship Id="rId35" Type="http://schemas.openxmlformats.org/officeDocument/2006/relationships/hyperlink" Target="https://www.fif.com.pl/zasilacze-i-transformatory/809-zasilacz-zi-21.html" TargetMode="External"/><Relationship Id="rId43" Type="http://schemas.openxmlformats.org/officeDocument/2006/relationships/hyperlink" Target="https://www.meternetpro.pl/index/urzadzenia-pomiarowe/inne/przetwornik-poziomu-jasnoci-owietlenia-mb-ls-1.html" TargetMode="External"/><Relationship Id="rId48" Type="http://schemas.openxmlformats.org/officeDocument/2006/relationships/hyperlink" Target="https://www.fif.com.pl/przetworniki-pomiarowe-moduly-rozszerzen/387-modul-rozszerzen-mr-dio-1.html" TargetMode="External"/><Relationship Id="rId56" Type="http://schemas.openxmlformats.org/officeDocument/2006/relationships/hyperlink" Target="https://www.meternetpro.pl/index/elementy-systemu/konwertery-sygnalu/konwerter-cn-gprs-485.html" TargetMode="External"/><Relationship Id="rId8" Type="http://schemas.openxmlformats.org/officeDocument/2006/relationships/hyperlink" Target="https://www.meternetpro.pl/index/urzadzenia-pomiarowe/liczniki/licznik-zuzycia-energii-le-03mb-ct.html" TargetMode="External"/><Relationship Id="rId51" Type="http://schemas.openxmlformats.org/officeDocument/2006/relationships/hyperlink" Target="https://www.meternetpro.pl/index/elementy-systemu/pamieci/pendrive64.html" TargetMode="External"/><Relationship Id="rId3" Type="http://schemas.openxmlformats.org/officeDocument/2006/relationships/hyperlink" Target="https://www.meternetpro.pl/index/urzadzenia-pomiarowe/liczniki/licznik-zuzycia-energii-le-03m-ct.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9"/>
  <sheetViews>
    <sheetView tabSelected="1" zoomScaleNormal="100" workbookViewId="0">
      <selection activeCell="M21" sqref="M21"/>
    </sheetView>
  </sheetViews>
  <sheetFormatPr defaultRowHeight="14.5" outlineLevelRow="1" x14ac:dyDescent="0.35"/>
  <cols>
    <col min="1" max="1" width="9.54296875" customWidth="1"/>
    <col min="2" max="2" width="13.81640625" customWidth="1"/>
    <col min="3" max="3" width="67.54296875" customWidth="1"/>
    <col min="4" max="4" width="6" style="5" customWidth="1"/>
    <col min="5" max="5" width="12.54296875" customWidth="1"/>
    <col min="7" max="7" width="14.7265625" customWidth="1"/>
    <col min="8" max="8" width="10.453125" customWidth="1"/>
    <col min="9" max="9" width="9.453125" customWidth="1"/>
    <col min="10" max="10" width="7.453125" customWidth="1"/>
    <col min="13" max="14" width="11.1796875" bestFit="1" customWidth="1"/>
    <col min="15" max="15" width="11.36328125" customWidth="1"/>
    <col min="16" max="17" width="11.7265625" customWidth="1"/>
    <col min="18" max="18" width="11.54296875" customWidth="1"/>
  </cols>
  <sheetData>
    <row r="1" spans="1:10" x14ac:dyDescent="0.35">
      <c r="A1" s="206" t="s">
        <v>66</v>
      </c>
      <c r="B1" s="1" t="s">
        <v>214</v>
      </c>
      <c r="C1" s="1" t="s">
        <v>217</v>
      </c>
      <c r="D1" s="7"/>
      <c r="E1" s="209" t="s">
        <v>123</v>
      </c>
      <c r="F1" s="6"/>
      <c r="G1" s="6"/>
      <c r="H1" s="205" t="s">
        <v>63</v>
      </c>
      <c r="I1" s="197" t="s">
        <v>11</v>
      </c>
    </row>
    <row r="2" spans="1:10" ht="10.5" customHeight="1" x14ac:dyDescent="0.35">
      <c r="A2" s="207"/>
      <c r="B2" s="1"/>
      <c r="C2" s="101" t="s">
        <v>211</v>
      </c>
      <c r="D2" s="7"/>
      <c r="E2" s="209"/>
      <c r="F2" s="6"/>
      <c r="G2" s="6"/>
      <c r="H2" s="205"/>
      <c r="I2" s="197"/>
    </row>
    <row r="3" spans="1:10" ht="19" customHeight="1" x14ac:dyDescent="0.35">
      <c r="A3" s="208"/>
      <c r="B3" s="2" t="s">
        <v>81</v>
      </c>
      <c r="C3" s="2" t="s">
        <v>5</v>
      </c>
      <c r="D3" s="2" t="s">
        <v>31</v>
      </c>
      <c r="E3" s="210"/>
      <c r="F3" s="2" t="s">
        <v>3</v>
      </c>
      <c r="G3" s="2" t="s">
        <v>4</v>
      </c>
      <c r="H3" s="205"/>
      <c r="I3" s="198"/>
    </row>
    <row r="4" spans="1:10" x14ac:dyDescent="0.35">
      <c r="A4" s="188" t="s">
        <v>77</v>
      </c>
      <c r="B4" s="9" t="s">
        <v>9</v>
      </c>
      <c r="C4" s="45" t="s">
        <v>12</v>
      </c>
      <c r="D4" s="128" t="s">
        <v>32</v>
      </c>
      <c r="E4" s="165">
        <v>209</v>
      </c>
      <c r="F4" s="45"/>
      <c r="G4" s="46">
        <f t="shared" ref="G4:G35" si="0">E4*F4</f>
        <v>0</v>
      </c>
      <c r="H4" s="38">
        <v>2</v>
      </c>
      <c r="I4" s="83">
        <f t="shared" ref="I4:I35" si="1">H4*F4</f>
        <v>0</v>
      </c>
      <c r="J4" s="4"/>
    </row>
    <row r="5" spans="1:10" x14ac:dyDescent="0.35">
      <c r="A5" s="189"/>
      <c r="B5" s="3" t="s">
        <v>21</v>
      </c>
      <c r="C5" s="21" t="s">
        <v>22</v>
      </c>
      <c r="D5" s="119" t="s">
        <v>32</v>
      </c>
      <c r="E5" s="167">
        <v>495</v>
      </c>
      <c r="F5" s="21"/>
      <c r="G5" s="37">
        <f t="shared" si="0"/>
        <v>0</v>
      </c>
      <c r="H5" s="39">
        <v>2</v>
      </c>
      <c r="I5" s="84">
        <f t="shared" si="1"/>
        <v>0</v>
      </c>
    </row>
    <row r="6" spans="1:10" x14ac:dyDescent="0.35">
      <c r="A6" s="189"/>
      <c r="B6" s="9" t="s">
        <v>50</v>
      </c>
      <c r="C6" s="20" t="s">
        <v>23</v>
      </c>
      <c r="D6" s="120" t="s">
        <v>32</v>
      </c>
      <c r="E6" s="166">
        <v>540</v>
      </c>
      <c r="F6" s="20"/>
      <c r="G6" s="36">
        <f t="shared" si="0"/>
        <v>0</v>
      </c>
      <c r="H6" s="40">
        <v>2</v>
      </c>
      <c r="I6" s="85">
        <f t="shared" si="1"/>
        <v>0</v>
      </c>
    </row>
    <row r="7" spans="1:10" x14ac:dyDescent="0.35">
      <c r="A7" s="189"/>
      <c r="B7" s="3" t="s">
        <v>51</v>
      </c>
      <c r="C7" s="21" t="s">
        <v>13</v>
      </c>
      <c r="D7" s="119" t="s">
        <v>32</v>
      </c>
      <c r="E7" s="167">
        <v>249</v>
      </c>
      <c r="F7" s="21"/>
      <c r="G7" s="37">
        <f t="shared" si="0"/>
        <v>0</v>
      </c>
      <c r="H7" s="39">
        <v>3</v>
      </c>
      <c r="I7" s="84">
        <f t="shared" si="1"/>
        <v>0</v>
      </c>
    </row>
    <row r="8" spans="1:10" x14ac:dyDescent="0.35">
      <c r="A8" s="189"/>
      <c r="B8" s="9" t="s">
        <v>52</v>
      </c>
      <c r="C8" s="20" t="s">
        <v>82</v>
      </c>
      <c r="D8" s="120" t="s">
        <v>32</v>
      </c>
      <c r="E8" s="166">
        <v>630</v>
      </c>
      <c r="F8" s="20"/>
      <c r="G8" s="36">
        <f t="shared" si="0"/>
        <v>0</v>
      </c>
      <c r="H8" s="40">
        <v>6</v>
      </c>
      <c r="I8" s="85">
        <f t="shared" si="1"/>
        <v>0</v>
      </c>
    </row>
    <row r="9" spans="1:10" x14ac:dyDescent="0.35">
      <c r="A9" s="189"/>
      <c r="B9" s="3" t="s">
        <v>24</v>
      </c>
      <c r="C9" s="21" t="s">
        <v>47</v>
      </c>
      <c r="D9" s="119" t="s">
        <v>32</v>
      </c>
      <c r="E9" s="167">
        <v>360</v>
      </c>
      <c r="F9" s="21"/>
      <c r="G9" s="37">
        <f t="shared" si="0"/>
        <v>0</v>
      </c>
      <c r="H9" s="39">
        <v>3</v>
      </c>
      <c r="I9" s="84">
        <f t="shared" si="1"/>
        <v>0</v>
      </c>
    </row>
    <row r="10" spans="1:10" x14ac:dyDescent="0.35">
      <c r="A10" s="189"/>
      <c r="B10" s="9" t="s">
        <v>45</v>
      </c>
      <c r="C10" s="20" t="s">
        <v>46</v>
      </c>
      <c r="D10" s="120" t="s">
        <v>32</v>
      </c>
      <c r="E10" s="166">
        <v>990</v>
      </c>
      <c r="F10" s="20"/>
      <c r="G10" s="36">
        <f t="shared" si="0"/>
        <v>0</v>
      </c>
      <c r="H10" s="40">
        <v>8</v>
      </c>
      <c r="I10" s="85">
        <f t="shared" si="1"/>
        <v>0</v>
      </c>
    </row>
    <row r="11" spans="1:10" x14ac:dyDescent="0.35">
      <c r="A11" s="189"/>
      <c r="B11" s="3" t="s">
        <v>49</v>
      </c>
      <c r="C11" s="21" t="s">
        <v>48</v>
      </c>
      <c r="D11" s="119" t="s">
        <v>32</v>
      </c>
      <c r="E11" s="167">
        <v>990</v>
      </c>
      <c r="F11" s="21"/>
      <c r="G11" s="37">
        <f t="shared" si="0"/>
        <v>0</v>
      </c>
      <c r="H11" s="39">
        <v>8</v>
      </c>
      <c r="I11" s="84">
        <f t="shared" si="1"/>
        <v>0</v>
      </c>
    </row>
    <row r="12" spans="1:10" x14ac:dyDescent="0.35">
      <c r="A12" s="189"/>
      <c r="B12" s="9" t="s">
        <v>54</v>
      </c>
      <c r="C12" s="20" t="s">
        <v>146</v>
      </c>
      <c r="D12" s="120" t="s">
        <v>32</v>
      </c>
      <c r="E12" s="166">
        <v>360</v>
      </c>
      <c r="F12" s="20"/>
      <c r="G12" s="36">
        <f t="shared" ref="G12:G20" si="2">E12*F12</f>
        <v>0</v>
      </c>
      <c r="H12" s="40">
        <v>3</v>
      </c>
      <c r="I12" s="85">
        <f t="shared" ref="I12:I20" si="3">H12*F12</f>
        <v>0</v>
      </c>
    </row>
    <row r="13" spans="1:10" x14ac:dyDescent="0.35">
      <c r="A13" s="189"/>
      <c r="B13" s="3" t="s">
        <v>55</v>
      </c>
      <c r="C13" s="21" t="s">
        <v>145</v>
      </c>
      <c r="D13" s="119" t="s">
        <v>32</v>
      </c>
      <c r="E13" s="167">
        <v>990</v>
      </c>
      <c r="F13" s="21"/>
      <c r="G13" s="37">
        <f t="shared" si="2"/>
        <v>0</v>
      </c>
      <c r="H13" s="39">
        <v>8</v>
      </c>
      <c r="I13" s="84">
        <f t="shared" si="3"/>
        <v>0</v>
      </c>
    </row>
    <row r="14" spans="1:10" x14ac:dyDescent="0.35">
      <c r="A14" s="189"/>
      <c r="B14" s="9" t="s">
        <v>56</v>
      </c>
      <c r="C14" s="20" t="s">
        <v>133</v>
      </c>
      <c r="D14" s="120" t="s">
        <v>32</v>
      </c>
      <c r="E14" s="166">
        <v>990</v>
      </c>
      <c r="F14" s="20"/>
      <c r="G14" s="36">
        <f t="shared" si="2"/>
        <v>0</v>
      </c>
      <c r="H14" s="40">
        <v>8</v>
      </c>
      <c r="I14" s="85">
        <f t="shared" si="3"/>
        <v>0</v>
      </c>
    </row>
    <row r="15" spans="1:10" x14ac:dyDescent="0.35">
      <c r="A15" s="189"/>
      <c r="B15" s="3" t="s">
        <v>114</v>
      </c>
      <c r="C15" s="21" t="s">
        <v>205</v>
      </c>
      <c r="D15" s="119" t="s">
        <v>32</v>
      </c>
      <c r="E15" s="167">
        <v>295</v>
      </c>
      <c r="F15" s="21"/>
      <c r="G15" s="37">
        <f t="shared" si="2"/>
        <v>0</v>
      </c>
      <c r="H15" s="39">
        <v>3</v>
      </c>
      <c r="I15" s="84">
        <f t="shared" si="3"/>
        <v>0</v>
      </c>
    </row>
    <row r="16" spans="1:10" x14ac:dyDescent="0.35">
      <c r="A16" s="189"/>
      <c r="B16" s="9" t="s">
        <v>114</v>
      </c>
      <c r="C16" s="20" t="s">
        <v>206</v>
      </c>
      <c r="D16" s="120" t="s">
        <v>32</v>
      </c>
      <c r="E16" s="166">
        <v>295</v>
      </c>
      <c r="F16" s="20"/>
      <c r="G16" s="36">
        <f t="shared" si="2"/>
        <v>0</v>
      </c>
      <c r="H16" s="40">
        <v>4</v>
      </c>
      <c r="I16" s="85">
        <f t="shared" si="3"/>
        <v>0</v>
      </c>
    </row>
    <row r="17" spans="1:9" x14ac:dyDescent="0.35">
      <c r="A17" s="189"/>
      <c r="B17" s="3" t="s">
        <v>85</v>
      </c>
      <c r="C17" s="159" t="s">
        <v>207</v>
      </c>
      <c r="D17" s="119" t="s">
        <v>32</v>
      </c>
      <c r="E17" s="167">
        <v>650</v>
      </c>
      <c r="F17" s="21"/>
      <c r="G17" s="37">
        <f t="shared" si="2"/>
        <v>0</v>
      </c>
      <c r="H17" s="39">
        <v>4</v>
      </c>
      <c r="I17" s="84">
        <f t="shared" si="3"/>
        <v>0</v>
      </c>
    </row>
    <row r="18" spans="1:9" x14ac:dyDescent="0.35">
      <c r="A18" s="189"/>
      <c r="B18" s="9" t="s">
        <v>85</v>
      </c>
      <c r="C18" s="160" t="s">
        <v>208</v>
      </c>
      <c r="D18" s="120" t="s">
        <v>32</v>
      </c>
      <c r="E18" s="166">
        <v>650</v>
      </c>
      <c r="F18" s="20"/>
      <c r="G18" s="36">
        <f t="shared" si="2"/>
        <v>0</v>
      </c>
      <c r="H18" s="40">
        <v>8</v>
      </c>
      <c r="I18" s="85">
        <f t="shared" si="3"/>
        <v>0</v>
      </c>
    </row>
    <row r="19" spans="1:9" x14ac:dyDescent="0.35">
      <c r="A19" s="189"/>
      <c r="B19" s="3" t="s">
        <v>86</v>
      </c>
      <c r="C19" s="159" t="s">
        <v>207</v>
      </c>
      <c r="D19" s="119" t="s">
        <v>32</v>
      </c>
      <c r="E19" s="167">
        <v>670</v>
      </c>
      <c r="F19" s="21"/>
      <c r="G19" s="37">
        <f t="shared" si="2"/>
        <v>0</v>
      </c>
      <c r="H19" s="39">
        <v>4</v>
      </c>
      <c r="I19" s="84">
        <f t="shared" si="3"/>
        <v>0</v>
      </c>
    </row>
    <row r="20" spans="1:9" x14ac:dyDescent="0.35">
      <c r="A20" s="189"/>
      <c r="B20" s="9" t="s">
        <v>86</v>
      </c>
      <c r="C20" s="160" t="s">
        <v>209</v>
      </c>
      <c r="D20" s="120" t="s">
        <v>32</v>
      </c>
      <c r="E20" s="166">
        <v>670</v>
      </c>
      <c r="F20" s="20"/>
      <c r="G20" s="36">
        <f t="shared" si="2"/>
        <v>0</v>
      </c>
      <c r="H20" s="40">
        <v>8</v>
      </c>
      <c r="I20" s="85">
        <f t="shared" si="3"/>
        <v>0</v>
      </c>
    </row>
    <row r="21" spans="1:9" x14ac:dyDescent="0.35">
      <c r="A21" s="189"/>
      <c r="B21" s="3" t="s">
        <v>113</v>
      </c>
      <c r="C21" s="21" t="s">
        <v>30</v>
      </c>
      <c r="D21" s="119" t="s">
        <v>32</v>
      </c>
      <c r="E21" s="167">
        <v>1029</v>
      </c>
      <c r="F21" s="21"/>
      <c r="G21" s="37">
        <f>E21*F21</f>
        <v>0</v>
      </c>
      <c r="H21" s="39">
        <v>8</v>
      </c>
      <c r="I21" s="84">
        <f>H21*F21</f>
        <v>0</v>
      </c>
    </row>
    <row r="22" spans="1:9" x14ac:dyDescent="0.35">
      <c r="A22" s="189"/>
      <c r="B22" s="9" t="s">
        <v>25</v>
      </c>
      <c r="C22" s="20" t="s">
        <v>27</v>
      </c>
      <c r="D22" s="120" t="s">
        <v>32</v>
      </c>
      <c r="E22" s="166">
        <v>405</v>
      </c>
      <c r="F22" s="20"/>
      <c r="G22" s="36">
        <f t="shared" si="0"/>
        <v>0</v>
      </c>
      <c r="H22" s="40">
        <v>2</v>
      </c>
      <c r="I22" s="85">
        <f t="shared" si="1"/>
        <v>0</v>
      </c>
    </row>
    <row r="23" spans="1:9" x14ac:dyDescent="0.35">
      <c r="A23" s="189"/>
      <c r="B23" s="3" t="s">
        <v>26</v>
      </c>
      <c r="C23" s="21" t="s">
        <v>28</v>
      </c>
      <c r="D23" s="119" t="s">
        <v>32</v>
      </c>
      <c r="E23" s="167">
        <v>475</v>
      </c>
      <c r="F23" s="21"/>
      <c r="G23" s="37">
        <f t="shared" si="0"/>
        <v>0</v>
      </c>
      <c r="H23" s="39">
        <v>4</v>
      </c>
      <c r="I23" s="84">
        <f t="shared" si="1"/>
        <v>0</v>
      </c>
    </row>
    <row r="24" spans="1:9" x14ac:dyDescent="0.35">
      <c r="A24" s="189"/>
      <c r="B24" s="9" t="s">
        <v>147</v>
      </c>
      <c r="C24" s="20" t="s">
        <v>149</v>
      </c>
      <c r="D24" s="120" t="s">
        <v>32</v>
      </c>
      <c r="E24" s="166">
        <v>335</v>
      </c>
      <c r="F24" s="20"/>
      <c r="G24" s="36">
        <f t="shared" si="0"/>
        <v>0</v>
      </c>
      <c r="H24" s="40">
        <v>2</v>
      </c>
      <c r="I24" s="85">
        <f t="shared" si="1"/>
        <v>0</v>
      </c>
    </row>
    <row r="25" spans="1:9" x14ac:dyDescent="0.35">
      <c r="A25" s="189"/>
      <c r="B25" s="3" t="s">
        <v>148</v>
      </c>
      <c r="C25" s="21" t="s">
        <v>150</v>
      </c>
      <c r="D25" s="119" t="s">
        <v>32</v>
      </c>
      <c r="E25" s="167">
        <v>475</v>
      </c>
      <c r="F25" s="21"/>
      <c r="G25" s="37">
        <f t="shared" si="0"/>
        <v>0</v>
      </c>
      <c r="H25" s="39">
        <v>4</v>
      </c>
      <c r="I25" s="84">
        <f t="shared" si="1"/>
        <v>0</v>
      </c>
    </row>
    <row r="26" spans="1:9" x14ac:dyDescent="0.35">
      <c r="A26" s="189"/>
      <c r="B26" s="9" t="s">
        <v>29</v>
      </c>
      <c r="C26" s="22" t="s">
        <v>115</v>
      </c>
      <c r="D26" s="120" t="s">
        <v>32</v>
      </c>
      <c r="E26" s="166">
        <v>298</v>
      </c>
      <c r="F26" s="20"/>
      <c r="G26" s="36">
        <f t="shared" si="0"/>
        <v>0</v>
      </c>
      <c r="H26" s="40">
        <v>2</v>
      </c>
      <c r="I26" s="85">
        <f t="shared" si="1"/>
        <v>0</v>
      </c>
    </row>
    <row r="27" spans="1:9" x14ac:dyDescent="0.35">
      <c r="A27" s="189"/>
      <c r="B27" s="3" t="s">
        <v>131</v>
      </c>
      <c r="C27" s="23" t="s">
        <v>132</v>
      </c>
      <c r="D27" s="119" t="s">
        <v>32</v>
      </c>
      <c r="E27" s="167">
        <v>298</v>
      </c>
      <c r="F27" s="21"/>
      <c r="G27" s="37">
        <f t="shared" ref="G27" si="4">E27*F27</f>
        <v>0</v>
      </c>
      <c r="H27" s="39">
        <v>2</v>
      </c>
      <c r="I27" s="84">
        <f t="shared" ref="I27" si="5">H27*F27</f>
        <v>0</v>
      </c>
    </row>
    <row r="28" spans="1:9" x14ac:dyDescent="0.35">
      <c r="A28" s="189"/>
      <c r="B28" s="9" t="s">
        <v>36</v>
      </c>
      <c r="C28" s="22" t="s">
        <v>116</v>
      </c>
      <c r="D28" s="120" t="s">
        <v>32</v>
      </c>
      <c r="E28" s="166">
        <v>413</v>
      </c>
      <c r="F28" s="20"/>
      <c r="G28" s="36">
        <f t="shared" si="0"/>
        <v>0</v>
      </c>
      <c r="H28" s="40">
        <v>3</v>
      </c>
      <c r="I28" s="85">
        <f t="shared" si="1"/>
        <v>0</v>
      </c>
    </row>
    <row r="29" spans="1:9" x14ac:dyDescent="0.35">
      <c r="A29" s="189"/>
      <c r="B29" s="3" t="s">
        <v>127</v>
      </c>
      <c r="C29" s="23" t="s">
        <v>129</v>
      </c>
      <c r="D29" s="119" t="s">
        <v>32</v>
      </c>
      <c r="E29" s="167">
        <v>413</v>
      </c>
      <c r="F29" s="21"/>
      <c r="G29" s="37">
        <f t="shared" ref="G29" si="6">E29*F29</f>
        <v>0</v>
      </c>
      <c r="H29" s="39">
        <v>3</v>
      </c>
      <c r="I29" s="84">
        <f t="shared" ref="I29" si="7">H29*F29</f>
        <v>0</v>
      </c>
    </row>
    <row r="30" spans="1:9" x14ac:dyDescent="0.35">
      <c r="A30" s="189"/>
      <c r="B30" s="9" t="s">
        <v>128</v>
      </c>
      <c r="C30" s="22" t="s">
        <v>130</v>
      </c>
      <c r="D30" s="120" t="s">
        <v>32</v>
      </c>
      <c r="E30" s="166">
        <v>562</v>
      </c>
      <c r="F30" s="20"/>
      <c r="G30" s="36">
        <f t="shared" ref="G30" si="8">E30*F30</f>
        <v>0</v>
      </c>
      <c r="H30" s="40">
        <v>3</v>
      </c>
      <c r="I30" s="85">
        <f t="shared" ref="I30" si="9">H30*F30</f>
        <v>0</v>
      </c>
    </row>
    <row r="31" spans="1:9" x14ac:dyDescent="0.35">
      <c r="A31" s="189"/>
      <c r="B31" s="3" t="s">
        <v>59</v>
      </c>
      <c r="C31" s="23" t="s">
        <v>143</v>
      </c>
      <c r="D31" s="119" t="s">
        <v>32</v>
      </c>
      <c r="E31" s="167">
        <v>341</v>
      </c>
      <c r="F31" s="21"/>
      <c r="G31" s="37">
        <f>E31*F31</f>
        <v>0</v>
      </c>
      <c r="H31" s="39">
        <v>3</v>
      </c>
      <c r="I31" s="84">
        <f>H31*F31</f>
        <v>0</v>
      </c>
    </row>
    <row r="32" spans="1:9" x14ac:dyDescent="0.35">
      <c r="A32" s="189"/>
      <c r="B32" s="9" t="s">
        <v>134</v>
      </c>
      <c r="C32" s="22" t="s">
        <v>141</v>
      </c>
      <c r="D32" s="120" t="s">
        <v>32</v>
      </c>
      <c r="E32" s="166">
        <v>298</v>
      </c>
      <c r="F32" s="20"/>
      <c r="G32" s="36">
        <f t="shared" si="0"/>
        <v>0</v>
      </c>
      <c r="H32" s="40">
        <v>5</v>
      </c>
      <c r="I32" s="85">
        <f t="shared" si="1"/>
        <v>0</v>
      </c>
    </row>
    <row r="33" spans="1:20" x14ac:dyDescent="0.35">
      <c r="A33" s="189"/>
      <c r="B33" s="3" t="s">
        <v>136</v>
      </c>
      <c r="C33" s="23" t="s">
        <v>142</v>
      </c>
      <c r="D33" s="119" t="s">
        <v>32</v>
      </c>
      <c r="E33" s="167">
        <v>298</v>
      </c>
      <c r="F33" s="21"/>
      <c r="G33" s="37">
        <f t="shared" si="0"/>
        <v>0</v>
      </c>
      <c r="H33" s="39">
        <v>5</v>
      </c>
      <c r="I33" s="84">
        <f t="shared" si="1"/>
        <v>0</v>
      </c>
    </row>
    <row r="34" spans="1:20" x14ac:dyDescent="0.35">
      <c r="A34" s="189"/>
      <c r="B34" s="9" t="s">
        <v>135</v>
      </c>
      <c r="C34" s="22" t="s">
        <v>140</v>
      </c>
      <c r="D34" s="120" t="s">
        <v>32</v>
      </c>
      <c r="E34" s="166">
        <v>226</v>
      </c>
      <c r="F34" s="20"/>
      <c r="G34" s="36">
        <f t="shared" si="0"/>
        <v>0</v>
      </c>
      <c r="H34" s="40">
        <v>3</v>
      </c>
      <c r="I34" s="85">
        <f t="shared" si="1"/>
        <v>0</v>
      </c>
    </row>
    <row r="35" spans="1:20" x14ac:dyDescent="0.35">
      <c r="A35" s="189"/>
      <c r="B35" s="3" t="s">
        <v>210</v>
      </c>
      <c r="C35" s="23" t="s">
        <v>139</v>
      </c>
      <c r="D35" s="30" t="s">
        <v>32</v>
      </c>
      <c r="E35" s="167">
        <v>226</v>
      </c>
      <c r="F35" s="21"/>
      <c r="G35" s="37">
        <f t="shared" si="0"/>
        <v>0</v>
      </c>
      <c r="H35" s="39">
        <v>4</v>
      </c>
      <c r="I35" s="84">
        <f t="shared" si="1"/>
        <v>0</v>
      </c>
    </row>
    <row r="36" spans="1:20" x14ac:dyDescent="0.35">
      <c r="A36" s="189"/>
      <c r="B36" s="9" t="s">
        <v>37</v>
      </c>
      <c r="C36" s="22" t="s">
        <v>138</v>
      </c>
      <c r="D36" s="120" t="s">
        <v>32</v>
      </c>
      <c r="E36" s="166">
        <v>268</v>
      </c>
      <c r="F36" s="20"/>
      <c r="G36" s="36">
        <f t="shared" ref="G36:G39" si="10">E36*F36</f>
        <v>0</v>
      </c>
      <c r="H36" s="40">
        <v>5</v>
      </c>
      <c r="I36" s="85">
        <f t="shared" ref="I36:I39" si="11">H36*F36</f>
        <v>0</v>
      </c>
    </row>
    <row r="37" spans="1:20" x14ac:dyDescent="0.35">
      <c r="A37" s="189"/>
      <c r="B37" s="3" t="s">
        <v>137</v>
      </c>
      <c r="C37" s="23" t="s">
        <v>144</v>
      </c>
      <c r="D37" s="119" t="s">
        <v>32</v>
      </c>
      <c r="E37" s="167">
        <v>343</v>
      </c>
      <c r="F37" s="21"/>
      <c r="G37" s="37">
        <f t="shared" si="10"/>
        <v>0</v>
      </c>
      <c r="H37" s="39">
        <v>2</v>
      </c>
      <c r="I37" s="84">
        <f t="shared" si="11"/>
        <v>0</v>
      </c>
    </row>
    <row r="38" spans="1:20" x14ac:dyDescent="0.35">
      <c r="A38" s="189"/>
      <c r="B38" s="9" t="s">
        <v>38</v>
      </c>
      <c r="C38" s="22" t="s">
        <v>41</v>
      </c>
      <c r="D38" s="120" t="s">
        <v>32</v>
      </c>
      <c r="E38" s="166">
        <v>115</v>
      </c>
      <c r="F38" s="20"/>
      <c r="G38" s="36">
        <f t="shared" si="10"/>
        <v>0</v>
      </c>
      <c r="H38" s="40">
        <v>2</v>
      </c>
      <c r="I38" s="85">
        <f t="shared" si="11"/>
        <v>0</v>
      </c>
    </row>
    <row r="39" spans="1:20" x14ac:dyDescent="0.35">
      <c r="A39" s="189"/>
      <c r="B39" s="3" t="s">
        <v>39</v>
      </c>
      <c r="C39" s="23" t="s">
        <v>40</v>
      </c>
      <c r="D39" s="119" t="s">
        <v>32</v>
      </c>
      <c r="E39" s="167">
        <v>333</v>
      </c>
      <c r="F39" s="21"/>
      <c r="G39" s="37">
        <f t="shared" si="10"/>
        <v>0</v>
      </c>
      <c r="H39" s="39">
        <v>4</v>
      </c>
      <c r="I39" s="84">
        <f t="shared" si="11"/>
        <v>0</v>
      </c>
    </row>
    <row r="40" spans="1:20" x14ac:dyDescent="0.35">
      <c r="A40" s="189"/>
      <c r="B40" s="9" t="s">
        <v>120</v>
      </c>
      <c r="C40" s="22" t="s">
        <v>121</v>
      </c>
      <c r="D40" s="120" t="s">
        <v>32</v>
      </c>
      <c r="E40" s="166">
        <v>298</v>
      </c>
      <c r="F40" s="20"/>
      <c r="G40" s="36">
        <f>E40*F40</f>
        <v>0</v>
      </c>
      <c r="H40" s="40">
        <v>2</v>
      </c>
      <c r="I40" s="85">
        <f>H40*F40</f>
        <v>0</v>
      </c>
    </row>
    <row r="41" spans="1:20" x14ac:dyDescent="0.35">
      <c r="A41" s="189"/>
      <c r="B41" s="110"/>
      <c r="C41" s="23" t="s">
        <v>42</v>
      </c>
      <c r="D41" s="111" t="s">
        <v>32</v>
      </c>
      <c r="E41" s="167">
        <v>0</v>
      </c>
      <c r="F41" s="21"/>
      <c r="G41" s="37">
        <f>E41*F41</f>
        <v>0</v>
      </c>
      <c r="H41" s="39">
        <v>0</v>
      </c>
      <c r="I41" s="84">
        <f>H41*F41</f>
        <v>0</v>
      </c>
    </row>
    <row r="42" spans="1:20" x14ac:dyDescent="0.35">
      <c r="A42" s="190"/>
      <c r="B42" s="112"/>
      <c r="C42" s="113" t="s">
        <v>42</v>
      </c>
      <c r="D42" s="114" t="s">
        <v>32</v>
      </c>
      <c r="E42" s="168">
        <v>0</v>
      </c>
      <c r="F42" s="115"/>
      <c r="G42" s="116">
        <f>E42*F42</f>
        <v>0</v>
      </c>
      <c r="H42" s="117">
        <v>0</v>
      </c>
      <c r="I42" s="118">
        <f>H42*F42</f>
        <v>0</v>
      </c>
    </row>
    <row r="43" spans="1:20" ht="15.75" customHeight="1" x14ac:dyDescent="0.35">
      <c r="A43" s="199" t="s">
        <v>119</v>
      </c>
      <c r="B43" s="16" t="s">
        <v>0</v>
      </c>
      <c r="C43" s="24" t="s">
        <v>2</v>
      </c>
      <c r="D43" s="47" t="s">
        <v>32</v>
      </c>
      <c r="E43" s="169">
        <v>35</v>
      </c>
      <c r="F43" s="24"/>
      <c r="G43" s="86">
        <f t="shared" ref="G43:G58" si="12">E43*F43</f>
        <v>0</v>
      </c>
      <c r="H43" s="106"/>
      <c r="I43" s="62"/>
      <c r="J43" s="55"/>
      <c r="K43" s="55"/>
      <c r="L43" s="55"/>
      <c r="M43" s="55"/>
      <c r="N43" s="55"/>
      <c r="O43" s="55"/>
      <c r="P43" s="55"/>
      <c r="Q43" s="55"/>
      <c r="R43" s="55"/>
      <c r="S43" s="55"/>
      <c r="T43" s="55"/>
    </row>
    <row r="44" spans="1:20" x14ac:dyDescent="0.35">
      <c r="A44" s="200"/>
      <c r="B44" s="10" t="s">
        <v>1</v>
      </c>
      <c r="C44" s="25" t="s">
        <v>10</v>
      </c>
      <c r="D44" s="48" t="s">
        <v>32</v>
      </c>
      <c r="E44" s="170">
        <v>180</v>
      </c>
      <c r="F44" s="25"/>
      <c r="G44" s="87">
        <f t="shared" si="12"/>
        <v>0</v>
      </c>
      <c r="H44" s="107"/>
      <c r="I44" s="60"/>
      <c r="J44" s="55"/>
      <c r="K44" s="55"/>
      <c r="L44" s="55"/>
      <c r="M44" s="55"/>
      <c r="N44" s="55"/>
      <c r="O44" s="55"/>
      <c r="P44" s="55"/>
      <c r="Q44" s="55"/>
      <c r="R44" s="55"/>
      <c r="S44" s="55"/>
      <c r="T44" s="55"/>
    </row>
    <row r="45" spans="1:20" x14ac:dyDescent="0.35">
      <c r="A45" s="200"/>
      <c r="B45" s="11" t="s">
        <v>74</v>
      </c>
      <c r="C45" s="26" t="s">
        <v>18</v>
      </c>
      <c r="D45" s="49" t="s">
        <v>32</v>
      </c>
      <c r="E45" s="171">
        <v>35</v>
      </c>
      <c r="F45" s="26"/>
      <c r="G45" s="88">
        <f t="shared" si="12"/>
        <v>0</v>
      </c>
      <c r="H45" s="107"/>
      <c r="I45" s="55"/>
      <c r="J45" s="55"/>
      <c r="K45" s="55"/>
      <c r="L45" s="55"/>
      <c r="M45" s="55"/>
      <c r="N45" s="55"/>
      <c r="O45" s="55"/>
      <c r="P45" s="55"/>
      <c r="Q45" s="55"/>
      <c r="R45" s="55"/>
      <c r="S45" s="55"/>
      <c r="T45" s="55"/>
    </row>
    <row r="46" spans="1:20" x14ac:dyDescent="0.35">
      <c r="A46" s="200"/>
      <c r="B46" s="10" t="s">
        <v>84</v>
      </c>
      <c r="C46" s="25" t="s">
        <v>19</v>
      </c>
      <c r="D46" s="48" t="s">
        <v>32</v>
      </c>
      <c r="E46" s="170">
        <v>384</v>
      </c>
      <c r="F46" s="25"/>
      <c r="G46" s="87">
        <f t="shared" si="12"/>
        <v>0</v>
      </c>
      <c r="H46" s="107"/>
      <c r="I46" s="55"/>
      <c r="J46" s="55"/>
      <c r="K46" s="55"/>
      <c r="L46" s="55"/>
      <c r="M46" s="55"/>
      <c r="N46" s="55"/>
      <c r="O46" s="55"/>
      <c r="P46" s="55"/>
      <c r="Q46" s="55"/>
      <c r="R46" s="55"/>
      <c r="S46" s="55"/>
      <c r="T46" s="55"/>
    </row>
    <row r="47" spans="1:20" x14ac:dyDescent="0.35">
      <c r="A47" s="200"/>
      <c r="B47" s="11" t="s">
        <v>215</v>
      </c>
      <c r="C47" s="26" t="s">
        <v>216</v>
      </c>
      <c r="D47" s="49" t="s">
        <v>32</v>
      </c>
      <c r="E47" s="171">
        <v>491</v>
      </c>
      <c r="F47" s="26"/>
      <c r="G47" s="88">
        <f t="shared" si="12"/>
        <v>0</v>
      </c>
      <c r="H47" s="106"/>
      <c r="I47" s="55"/>
      <c r="J47" s="55"/>
      <c r="K47" s="55"/>
      <c r="L47" s="55"/>
      <c r="M47" s="55"/>
      <c r="N47" s="55"/>
      <c r="O47" s="55"/>
      <c r="P47" s="55"/>
      <c r="Q47" s="55"/>
      <c r="R47" s="55"/>
      <c r="S47" s="55"/>
      <c r="T47" s="55"/>
    </row>
    <row r="48" spans="1:20" x14ac:dyDescent="0.35">
      <c r="A48" s="200"/>
      <c r="B48" s="10" t="s">
        <v>212</v>
      </c>
      <c r="C48" s="25" t="s">
        <v>213</v>
      </c>
      <c r="D48" s="48" t="s">
        <v>32</v>
      </c>
      <c r="E48" s="170">
        <v>137</v>
      </c>
      <c r="F48" s="25"/>
      <c r="G48" s="87">
        <f t="shared" ref="G48:G53" si="13">E48*F48</f>
        <v>0</v>
      </c>
      <c r="H48" s="106"/>
      <c r="I48" s="55"/>
      <c r="J48" s="55"/>
      <c r="K48" s="55"/>
      <c r="L48" s="55"/>
      <c r="M48" s="55"/>
      <c r="N48" s="55"/>
      <c r="O48" s="55"/>
      <c r="P48" s="55"/>
      <c r="Q48" s="55"/>
      <c r="R48" s="55"/>
      <c r="S48" s="55"/>
      <c r="T48" s="55"/>
    </row>
    <row r="49" spans="1:23" x14ac:dyDescent="0.35">
      <c r="A49" s="200"/>
      <c r="B49" s="11" t="s">
        <v>87</v>
      </c>
      <c r="C49" s="26" t="s">
        <v>88</v>
      </c>
      <c r="D49" s="49" t="s">
        <v>32</v>
      </c>
      <c r="E49" s="171">
        <v>590</v>
      </c>
      <c r="F49" s="26"/>
      <c r="G49" s="88">
        <f t="shared" si="13"/>
        <v>0</v>
      </c>
      <c r="H49" s="107"/>
      <c r="I49" s="55"/>
      <c r="J49" s="55"/>
      <c r="K49" s="55"/>
      <c r="L49" s="55"/>
      <c r="M49" s="55"/>
      <c r="N49" s="55"/>
      <c r="O49" s="55"/>
      <c r="P49" s="55"/>
      <c r="Q49" s="55"/>
      <c r="R49" s="55"/>
      <c r="S49" s="55"/>
      <c r="T49" s="55"/>
    </row>
    <row r="50" spans="1:23" x14ac:dyDescent="0.35">
      <c r="A50" s="200"/>
      <c r="B50" s="10" t="s">
        <v>17</v>
      </c>
      <c r="C50" s="25" t="s">
        <v>89</v>
      </c>
      <c r="D50" s="48" t="s">
        <v>32</v>
      </c>
      <c r="E50" s="170">
        <v>120</v>
      </c>
      <c r="F50" s="25"/>
      <c r="G50" s="87">
        <f t="shared" si="13"/>
        <v>0</v>
      </c>
      <c r="H50" s="107"/>
      <c r="I50" s="55"/>
      <c r="J50" s="61"/>
      <c r="K50" s="55"/>
      <c r="L50" s="55"/>
      <c r="M50" s="55"/>
      <c r="N50" s="55"/>
      <c r="O50" s="55"/>
      <c r="P50" s="55"/>
      <c r="Q50" s="55"/>
      <c r="R50" s="55"/>
      <c r="S50" s="55"/>
      <c r="T50" s="55"/>
    </row>
    <row r="51" spans="1:23" x14ac:dyDescent="0.35">
      <c r="A51" s="201"/>
      <c r="B51" s="161" t="s">
        <v>75</v>
      </c>
      <c r="C51" s="162" t="s">
        <v>117</v>
      </c>
      <c r="D51" s="163" t="s">
        <v>32</v>
      </c>
      <c r="E51" s="172">
        <v>153</v>
      </c>
      <c r="F51" s="162"/>
      <c r="G51" s="164">
        <f t="shared" si="13"/>
        <v>0</v>
      </c>
      <c r="H51" s="61"/>
      <c r="I51" s="55"/>
      <c r="J51" s="55"/>
      <c r="K51" s="55"/>
      <c r="L51" s="55"/>
      <c r="M51" s="55"/>
      <c r="N51" s="55"/>
      <c r="O51" s="55"/>
      <c r="P51" s="55"/>
      <c r="Q51" s="55"/>
      <c r="R51" s="55"/>
      <c r="S51" s="55"/>
      <c r="T51" s="55"/>
    </row>
    <row r="52" spans="1:23" x14ac:dyDescent="0.35">
      <c r="A52" s="191" t="s">
        <v>20</v>
      </c>
      <c r="B52" s="41" t="s">
        <v>14</v>
      </c>
      <c r="C52" s="42" t="s">
        <v>15</v>
      </c>
      <c r="D52" s="50" t="s">
        <v>32</v>
      </c>
      <c r="E52" s="173">
        <v>209</v>
      </c>
      <c r="F52" s="42">
        <v>1</v>
      </c>
      <c r="G52" s="89">
        <f t="shared" si="13"/>
        <v>209</v>
      </c>
      <c r="H52" s="107"/>
      <c r="I52" s="55"/>
      <c r="J52" s="55"/>
      <c r="K52" s="55"/>
      <c r="L52" s="55"/>
      <c r="M52" s="55"/>
      <c r="N52" s="55"/>
      <c r="O52" s="55"/>
      <c r="P52" s="55"/>
      <c r="Q52" s="55"/>
      <c r="R52" s="55"/>
      <c r="S52" s="55"/>
      <c r="T52" s="55"/>
    </row>
    <row r="53" spans="1:23" x14ac:dyDescent="0.35">
      <c r="A53" s="192"/>
      <c r="B53" s="12" t="s">
        <v>16</v>
      </c>
      <c r="C53" s="27" t="s">
        <v>65</v>
      </c>
      <c r="D53" s="121" t="s">
        <v>32</v>
      </c>
      <c r="E53" s="174">
        <v>46</v>
      </c>
      <c r="F53" s="27">
        <v>1</v>
      </c>
      <c r="G53" s="90">
        <f t="shared" si="13"/>
        <v>46</v>
      </c>
      <c r="H53" s="107"/>
      <c r="I53" s="55"/>
      <c r="J53" s="55"/>
      <c r="K53" s="55"/>
      <c r="L53" s="55"/>
      <c r="M53" s="55"/>
      <c r="N53" s="55"/>
      <c r="O53" s="55"/>
      <c r="P53" s="55"/>
      <c r="Q53" s="55"/>
      <c r="R53" s="55"/>
      <c r="S53" s="55"/>
      <c r="T53" s="55"/>
    </row>
    <row r="54" spans="1:23" x14ac:dyDescent="0.35">
      <c r="A54" s="193"/>
      <c r="B54" s="56" t="s">
        <v>75</v>
      </c>
      <c r="C54" s="57" t="s">
        <v>76</v>
      </c>
      <c r="D54" s="58" t="s">
        <v>32</v>
      </c>
      <c r="E54" s="175">
        <v>153</v>
      </c>
      <c r="F54" s="57">
        <v>1</v>
      </c>
      <c r="G54" s="91">
        <f t="shared" si="12"/>
        <v>153</v>
      </c>
      <c r="H54" s="61"/>
      <c r="I54" s="55"/>
      <c r="J54" s="55"/>
      <c r="K54" s="55"/>
      <c r="L54" s="55"/>
      <c r="M54" s="55"/>
      <c r="N54" s="55"/>
      <c r="O54" s="55"/>
      <c r="P54" s="55"/>
      <c r="Q54" s="55"/>
      <c r="R54" s="55"/>
      <c r="S54" s="55"/>
      <c r="T54" s="55"/>
    </row>
    <row r="55" spans="1:23" ht="14.5" customHeight="1" x14ac:dyDescent="0.35">
      <c r="A55" s="185" t="s">
        <v>78</v>
      </c>
      <c r="B55" s="43" t="s">
        <v>6</v>
      </c>
      <c r="C55" s="44" t="s">
        <v>53</v>
      </c>
      <c r="D55" s="122" t="s">
        <v>32</v>
      </c>
      <c r="E55" s="176">
        <v>1050</v>
      </c>
      <c r="F55" s="44">
        <v>1</v>
      </c>
      <c r="G55" s="92">
        <f t="shared" si="12"/>
        <v>1050</v>
      </c>
      <c r="H55" s="61"/>
      <c r="I55" s="55"/>
      <c r="J55" s="55"/>
      <c r="K55" s="55"/>
      <c r="L55" s="55"/>
      <c r="M55" s="55"/>
      <c r="N55" s="55"/>
      <c r="O55" s="55"/>
      <c r="P55" s="55"/>
      <c r="Q55" s="55"/>
      <c r="R55" s="55"/>
      <c r="S55" s="55"/>
      <c r="T55" s="55"/>
    </row>
    <row r="56" spans="1:23" x14ac:dyDescent="0.35">
      <c r="A56" s="186"/>
      <c r="B56" s="13" t="s">
        <v>58</v>
      </c>
      <c r="C56" s="29" t="s">
        <v>155</v>
      </c>
      <c r="D56" s="123" t="s">
        <v>32</v>
      </c>
      <c r="E56" s="177">
        <v>214</v>
      </c>
      <c r="F56" s="29"/>
      <c r="G56" s="93">
        <f t="shared" si="12"/>
        <v>0</v>
      </c>
      <c r="H56" s="61"/>
      <c r="I56" s="55"/>
      <c r="J56" s="55"/>
      <c r="K56" s="55"/>
      <c r="L56" s="55"/>
      <c r="M56" s="55"/>
      <c r="N56" s="55"/>
      <c r="O56" s="55"/>
      <c r="P56" s="55"/>
      <c r="Q56" s="55"/>
      <c r="R56" s="55"/>
      <c r="S56" s="55"/>
      <c r="T56" s="55"/>
    </row>
    <row r="57" spans="1:23" outlineLevel="1" x14ac:dyDescent="0.35">
      <c r="A57" s="186"/>
      <c r="B57" s="14" t="s">
        <v>151</v>
      </c>
      <c r="C57" s="28" t="s">
        <v>153</v>
      </c>
      <c r="D57" s="124" t="s">
        <v>32</v>
      </c>
      <c r="E57" s="178">
        <v>313</v>
      </c>
      <c r="F57" s="28"/>
      <c r="G57" s="94">
        <f t="shared" ref="G57" si="14">E57*F57</f>
        <v>0</v>
      </c>
      <c r="H57" s="108"/>
      <c r="S57" s="55"/>
      <c r="T57" s="55"/>
      <c r="U57" s="55"/>
      <c r="V57" s="55"/>
      <c r="W57" s="55"/>
    </row>
    <row r="58" spans="1:23" outlineLevel="1" x14ac:dyDescent="0.35">
      <c r="A58" s="186"/>
      <c r="B58" s="13" t="s">
        <v>152</v>
      </c>
      <c r="C58" s="29" t="s">
        <v>154</v>
      </c>
      <c r="D58" s="123" t="s">
        <v>32</v>
      </c>
      <c r="E58" s="177">
        <v>525</v>
      </c>
      <c r="F58" s="29"/>
      <c r="G58" s="93">
        <f t="shared" si="12"/>
        <v>0</v>
      </c>
      <c r="H58" s="108"/>
      <c r="S58" s="55"/>
      <c r="T58" s="55"/>
      <c r="U58" s="55"/>
      <c r="V58" s="55"/>
      <c r="W58" s="55"/>
    </row>
    <row r="59" spans="1:23" outlineLevel="1" x14ac:dyDescent="0.35">
      <c r="A59" s="186"/>
      <c r="B59" s="14" t="s">
        <v>7</v>
      </c>
      <c r="C59" s="28" t="s">
        <v>79</v>
      </c>
      <c r="D59" s="32" t="s">
        <v>32</v>
      </c>
      <c r="E59" s="178">
        <v>875</v>
      </c>
      <c r="F59" s="35" t="s">
        <v>60</v>
      </c>
      <c r="G59" s="94">
        <f>IF(Arkusz2!A2,875,0)</f>
        <v>875</v>
      </c>
      <c r="H59" s="108"/>
      <c r="S59" s="55"/>
      <c r="T59" s="55"/>
      <c r="U59" s="55"/>
      <c r="V59" s="55"/>
      <c r="W59" s="55"/>
    </row>
    <row r="60" spans="1:23" outlineLevel="1" x14ac:dyDescent="0.35">
      <c r="A60" s="186"/>
      <c r="B60" s="13" t="s">
        <v>43</v>
      </c>
      <c r="C60" s="29" t="s">
        <v>44</v>
      </c>
      <c r="D60" s="31" t="s">
        <v>32</v>
      </c>
      <c r="E60" s="177">
        <v>440</v>
      </c>
      <c r="F60" s="29"/>
      <c r="G60" s="93">
        <f t="shared" ref="G60:G65" si="15">E60*F60</f>
        <v>0</v>
      </c>
      <c r="H60" s="109"/>
      <c r="S60" s="55"/>
      <c r="T60" s="55"/>
      <c r="U60" s="55"/>
      <c r="V60" s="55"/>
      <c r="W60" s="55"/>
    </row>
    <row r="61" spans="1:23" outlineLevel="1" x14ac:dyDescent="0.35">
      <c r="A61" s="186"/>
      <c r="B61" s="14" t="s">
        <v>8</v>
      </c>
      <c r="C61" s="28" t="s">
        <v>118</v>
      </c>
      <c r="D61" s="32" t="s">
        <v>32</v>
      </c>
      <c r="E61" s="179">
        <v>14</v>
      </c>
      <c r="F61" s="104">
        <f>Arkusz2!K5</f>
        <v>0</v>
      </c>
      <c r="G61" s="95">
        <f t="shared" si="15"/>
        <v>0</v>
      </c>
      <c r="H61" s="108"/>
      <c r="S61" s="55"/>
      <c r="T61" s="55"/>
      <c r="U61" s="55"/>
      <c r="V61" s="55"/>
      <c r="W61" s="55"/>
    </row>
    <row r="62" spans="1:23" outlineLevel="1" x14ac:dyDescent="0.35">
      <c r="A62" s="186"/>
      <c r="B62" s="13" t="s">
        <v>91</v>
      </c>
      <c r="C62" s="29" t="s">
        <v>98</v>
      </c>
      <c r="D62" s="31" t="s">
        <v>32</v>
      </c>
      <c r="E62" s="180">
        <v>2800</v>
      </c>
      <c r="F62" s="104">
        <f>Arkusz2!J6</f>
        <v>0</v>
      </c>
      <c r="G62" s="96">
        <f t="shared" si="15"/>
        <v>0</v>
      </c>
      <c r="H62" s="109"/>
      <c r="S62" s="55"/>
      <c r="T62" s="55"/>
      <c r="U62" s="55"/>
      <c r="V62" s="55"/>
      <c r="W62" s="55"/>
    </row>
    <row r="63" spans="1:23" outlineLevel="1" x14ac:dyDescent="0.35">
      <c r="A63" s="186"/>
      <c r="B63" s="14" t="s">
        <v>92</v>
      </c>
      <c r="C63" s="28" t="s">
        <v>97</v>
      </c>
      <c r="D63" s="32" t="s">
        <v>32</v>
      </c>
      <c r="E63" s="179">
        <v>4900</v>
      </c>
      <c r="F63" s="104">
        <f>Arkusz2!I7</f>
        <v>0</v>
      </c>
      <c r="G63" s="95">
        <f t="shared" si="15"/>
        <v>0</v>
      </c>
      <c r="H63" s="109"/>
      <c r="S63" s="55"/>
      <c r="T63" s="55"/>
      <c r="U63" s="55"/>
      <c r="V63" s="55"/>
      <c r="W63" s="55"/>
    </row>
    <row r="64" spans="1:23" outlineLevel="1" x14ac:dyDescent="0.35">
      <c r="A64" s="186"/>
      <c r="B64" s="13" t="s">
        <v>93</v>
      </c>
      <c r="C64" s="29" t="s">
        <v>96</v>
      </c>
      <c r="D64" s="31" t="s">
        <v>32</v>
      </c>
      <c r="E64" s="180">
        <v>7980</v>
      </c>
      <c r="F64" s="104">
        <f>Arkusz2!H8</f>
        <v>0</v>
      </c>
      <c r="G64" s="96">
        <f t="shared" si="15"/>
        <v>0</v>
      </c>
      <c r="H64" s="108"/>
      <c r="S64" s="55"/>
      <c r="T64" s="55"/>
      <c r="U64" s="55"/>
      <c r="V64" s="55"/>
      <c r="W64" s="55"/>
    </row>
    <row r="65" spans="1:23" ht="15" outlineLevel="1" thickBot="1" x14ac:dyDescent="0.4">
      <c r="A65" s="187"/>
      <c r="B65" s="125" t="s">
        <v>94</v>
      </c>
      <c r="C65" s="126" t="s">
        <v>95</v>
      </c>
      <c r="D65" s="127" t="s">
        <v>32</v>
      </c>
      <c r="E65" s="181">
        <v>10360</v>
      </c>
      <c r="F65" s="105">
        <f>Arkusz2!G9</f>
        <v>0</v>
      </c>
      <c r="G65" s="95">
        <f t="shared" si="15"/>
        <v>0</v>
      </c>
      <c r="S65" s="55"/>
      <c r="T65" s="55"/>
      <c r="U65" s="55"/>
      <c r="V65" s="55"/>
      <c r="W65" s="55"/>
    </row>
    <row r="66" spans="1:23" ht="20" customHeight="1" thickBot="1" x14ac:dyDescent="0.4">
      <c r="A66" s="202" t="s">
        <v>110</v>
      </c>
      <c r="B66" s="71"/>
      <c r="C66" s="71"/>
      <c r="D66" s="71"/>
      <c r="E66" s="71"/>
      <c r="F66" s="72" t="s">
        <v>80</v>
      </c>
      <c r="G66" s="97">
        <f>SUM(G4:G65,G109)</f>
        <v>2333</v>
      </c>
      <c r="S66" s="55"/>
      <c r="T66" s="55"/>
      <c r="U66" s="55"/>
      <c r="V66" s="55"/>
      <c r="W66" s="55"/>
    </row>
    <row r="67" spans="1:23" ht="14.5" customHeight="1" x14ac:dyDescent="0.35">
      <c r="A67" s="203"/>
      <c r="B67" s="81"/>
      <c r="C67" s="73" t="s">
        <v>109</v>
      </c>
      <c r="D67" s="74">
        <f>Arkusz2!B6</f>
        <v>0</v>
      </c>
      <c r="E67" s="75">
        <f>D67*E61</f>
        <v>0</v>
      </c>
      <c r="F67" s="76"/>
      <c r="G67" s="98"/>
      <c r="S67" s="55"/>
      <c r="T67" s="55"/>
      <c r="U67" s="55"/>
      <c r="V67" s="55"/>
      <c r="W67" s="55"/>
    </row>
    <row r="68" spans="1:23" ht="14.5" customHeight="1" x14ac:dyDescent="0.35">
      <c r="A68" s="203"/>
      <c r="B68" s="81"/>
      <c r="C68" s="73" t="s">
        <v>122</v>
      </c>
      <c r="D68" s="77">
        <f>F61*Arkusz2!D5+F62*Arkusz2!D6+F63*Arkusz2!D7+F64*Arkusz2!D8+F65*Arkusz2!D9</f>
        <v>0</v>
      </c>
      <c r="E68" s="78">
        <f>SUM(G61:G65)</f>
        <v>0</v>
      </c>
      <c r="F68" s="76"/>
      <c r="G68" s="98"/>
      <c r="S68" s="55"/>
      <c r="T68" s="55"/>
      <c r="U68" s="55"/>
      <c r="V68" s="55"/>
      <c r="W68" s="55"/>
    </row>
    <row r="69" spans="1:23" ht="20.5" customHeight="1" x14ac:dyDescent="0.35">
      <c r="A69" s="204"/>
      <c r="B69" s="82"/>
      <c r="C69" s="102" t="s">
        <v>112</v>
      </c>
      <c r="D69" s="103">
        <f>D68-D67</f>
        <v>0</v>
      </c>
      <c r="E69" s="79">
        <f>E67-E68</f>
        <v>0</v>
      </c>
      <c r="F69" s="80" t="s">
        <v>111</v>
      </c>
      <c r="G69" s="98"/>
      <c r="S69" s="55"/>
      <c r="T69" s="55"/>
      <c r="U69" s="55"/>
      <c r="V69" s="55"/>
      <c r="W69" s="55"/>
    </row>
    <row r="70" spans="1:23" ht="49" customHeight="1" x14ac:dyDescent="0.35">
      <c r="A70" s="185" t="s">
        <v>83</v>
      </c>
      <c r="B70" s="15"/>
      <c r="C70" s="51" t="s">
        <v>125</v>
      </c>
      <c r="D70" s="17"/>
      <c r="E70" s="194" t="s">
        <v>124</v>
      </c>
      <c r="F70" s="195"/>
      <c r="G70" s="196"/>
      <c r="S70" s="55"/>
      <c r="T70" s="55"/>
      <c r="U70" s="55"/>
      <c r="V70" s="55"/>
      <c r="W70" s="55"/>
    </row>
    <row r="71" spans="1:23" ht="15" customHeight="1" outlineLevel="1" x14ac:dyDescent="0.35">
      <c r="A71" s="186"/>
      <c r="B71" s="68" t="s">
        <v>33</v>
      </c>
      <c r="C71" s="28" t="s">
        <v>70</v>
      </c>
      <c r="D71" s="18" t="s">
        <v>32</v>
      </c>
      <c r="E71" s="33" t="s">
        <v>99</v>
      </c>
      <c r="F71" s="35" t="s">
        <v>61</v>
      </c>
      <c r="G71" s="99">
        <f>IF(Arkusz2!A15,512,0)</f>
        <v>0</v>
      </c>
      <c r="S71" s="55"/>
      <c r="T71" s="55"/>
      <c r="U71" s="55"/>
      <c r="V71" s="55"/>
      <c r="W71" s="55"/>
    </row>
    <row r="72" spans="1:23" ht="14.5" customHeight="1" outlineLevel="1" x14ac:dyDescent="0.45">
      <c r="A72" s="186"/>
      <c r="B72" s="69" t="s">
        <v>34</v>
      </c>
      <c r="C72" s="29" t="s">
        <v>126</v>
      </c>
      <c r="D72" s="19" t="s">
        <v>32</v>
      </c>
      <c r="E72" s="34" t="s">
        <v>100</v>
      </c>
      <c r="F72" s="35" t="s">
        <v>61</v>
      </c>
      <c r="G72" s="99">
        <f>IF(Arkusz2!A16,512,0)</f>
        <v>0</v>
      </c>
      <c r="S72" s="55"/>
      <c r="T72" s="55"/>
      <c r="U72" s="55"/>
      <c r="V72" s="55"/>
      <c r="W72" s="55"/>
    </row>
    <row r="73" spans="1:23" outlineLevel="1" x14ac:dyDescent="0.35">
      <c r="A73" s="186"/>
      <c r="B73" s="68" t="s">
        <v>35</v>
      </c>
      <c r="C73" s="28" t="s">
        <v>67</v>
      </c>
      <c r="D73" s="18" t="s">
        <v>32</v>
      </c>
      <c r="E73" s="59" t="s">
        <v>106</v>
      </c>
      <c r="F73" s="35" t="s">
        <v>60</v>
      </c>
      <c r="G73" s="99">
        <f>IF(Arkusz2!A17,0,0)</f>
        <v>0</v>
      </c>
      <c r="S73" s="55"/>
      <c r="T73" s="55"/>
      <c r="U73" s="55"/>
      <c r="V73" s="55"/>
      <c r="W73" s="55"/>
    </row>
    <row r="74" spans="1:23" ht="14.5" customHeight="1" outlineLevel="1" x14ac:dyDescent="0.35">
      <c r="A74" s="186"/>
      <c r="B74" s="69" t="s">
        <v>57</v>
      </c>
      <c r="C74" s="29" t="s">
        <v>68</v>
      </c>
      <c r="D74" s="19" t="s">
        <v>32</v>
      </c>
      <c r="E74" s="34" t="s">
        <v>101</v>
      </c>
      <c r="F74" s="35" t="s">
        <v>61</v>
      </c>
      <c r="G74" s="99">
        <f>IF(Arkusz2!A18,768,0)</f>
        <v>0</v>
      </c>
      <c r="S74" s="55"/>
      <c r="T74" s="55"/>
    </row>
    <row r="75" spans="1:23" ht="14.5" customHeight="1" outlineLevel="1" x14ac:dyDescent="0.35">
      <c r="A75" s="186"/>
      <c r="B75" s="68" t="s">
        <v>62</v>
      </c>
      <c r="C75" s="28" t="s">
        <v>69</v>
      </c>
      <c r="D75" s="18" t="s">
        <v>32</v>
      </c>
      <c r="E75" s="33" t="s">
        <v>102</v>
      </c>
      <c r="F75" s="35" t="s">
        <v>61</v>
      </c>
      <c r="G75" s="99">
        <f>IF(Arkusz2!A19,768,0)</f>
        <v>0</v>
      </c>
      <c r="S75" s="55"/>
      <c r="T75" s="55"/>
    </row>
    <row r="76" spans="1:23" ht="14.5" customHeight="1" outlineLevel="1" x14ac:dyDescent="0.35">
      <c r="A76" s="186"/>
      <c r="B76" s="69" t="s">
        <v>73</v>
      </c>
      <c r="C76" s="29" t="s">
        <v>72</v>
      </c>
      <c r="D76" s="19" t="s">
        <v>32</v>
      </c>
      <c r="E76" s="34" t="s">
        <v>103</v>
      </c>
      <c r="F76" s="35" t="s">
        <v>61</v>
      </c>
      <c r="G76" s="99">
        <f>IF(Arkusz2!A20,384,0)</f>
        <v>0</v>
      </c>
      <c r="S76" s="55"/>
      <c r="T76" s="55"/>
    </row>
    <row r="77" spans="1:23" ht="14.5" customHeight="1" outlineLevel="1" x14ac:dyDescent="0.35">
      <c r="A77" s="186"/>
      <c r="B77" s="68" t="s">
        <v>71</v>
      </c>
      <c r="C77" s="28" t="s">
        <v>64</v>
      </c>
      <c r="D77" s="18" t="s">
        <v>32</v>
      </c>
      <c r="E77" s="33" t="s">
        <v>104</v>
      </c>
      <c r="F77" s="28"/>
      <c r="G77" s="99">
        <f>128*F77</f>
        <v>0</v>
      </c>
      <c r="S77" s="55"/>
      <c r="T77" s="55"/>
    </row>
    <row r="78" spans="1:23" ht="14.5" customHeight="1" outlineLevel="1" x14ac:dyDescent="0.35">
      <c r="A78" s="187"/>
      <c r="B78" s="70" t="s">
        <v>90</v>
      </c>
      <c r="C78" s="52" t="s">
        <v>108</v>
      </c>
      <c r="D78" s="53" t="s">
        <v>32</v>
      </c>
      <c r="E78" s="54" t="s">
        <v>105</v>
      </c>
      <c r="F78" s="52"/>
      <c r="G78" s="100">
        <f>640*F78</f>
        <v>0</v>
      </c>
      <c r="S78" s="55"/>
      <c r="T78" s="55"/>
    </row>
    <row r="79" spans="1:23" x14ac:dyDescent="0.35">
      <c r="A79" s="151"/>
      <c r="B79" s="152"/>
      <c r="C79" s="152"/>
      <c r="D79" s="153"/>
      <c r="E79" s="152"/>
      <c r="F79" s="152"/>
      <c r="G79" s="154"/>
      <c r="H79" s="55"/>
      <c r="I79" s="55"/>
      <c r="J79" s="55"/>
      <c r="K79" s="55"/>
      <c r="L79" s="55"/>
      <c r="M79" s="55"/>
      <c r="N79" s="55"/>
      <c r="O79" s="55"/>
    </row>
    <row r="80" spans="1:23" x14ac:dyDescent="0.35">
      <c r="A80" s="155"/>
      <c r="B80" s="156"/>
      <c r="C80" s="156"/>
      <c r="D80" s="157"/>
      <c r="E80" s="156"/>
      <c r="F80" s="156"/>
      <c r="G80" s="158"/>
      <c r="H80" s="55"/>
      <c r="I80" s="55"/>
      <c r="J80" s="55"/>
      <c r="K80" s="55"/>
      <c r="L80" s="55"/>
      <c r="M80" s="55"/>
      <c r="N80" s="55"/>
      <c r="O80" s="55"/>
    </row>
    <row r="81" spans="1:23" ht="14.5" customHeight="1" x14ac:dyDescent="0.35">
      <c r="A81" s="182" t="s">
        <v>204</v>
      </c>
      <c r="B81" s="129" t="s">
        <v>156</v>
      </c>
      <c r="C81" s="130" t="s">
        <v>168</v>
      </c>
      <c r="D81" s="131" t="s">
        <v>32</v>
      </c>
      <c r="E81" s="132">
        <v>76</v>
      </c>
      <c r="F81" s="130"/>
      <c r="G81" s="133">
        <f t="shared" ref="G81:G84" si="16">E81*F81</f>
        <v>0</v>
      </c>
      <c r="H81" s="61"/>
      <c r="I81" s="55"/>
      <c r="J81" s="55"/>
      <c r="K81" s="55"/>
      <c r="L81" s="55"/>
      <c r="M81" s="55"/>
      <c r="N81" s="55"/>
      <c r="O81" s="55"/>
      <c r="P81" s="55"/>
      <c r="Q81" s="55"/>
      <c r="R81" s="55"/>
      <c r="S81" s="55"/>
      <c r="T81" s="55"/>
    </row>
    <row r="82" spans="1:23" x14ac:dyDescent="0.35">
      <c r="A82" s="183"/>
      <c r="B82" s="139" t="s">
        <v>157</v>
      </c>
      <c r="C82" s="140" t="s">
        <v>169</v>
      </c>
      <c r="D82" s="141" t="s">
        <v>32</v>
      </c>
      <c r="E82" s="142">
        <v>76</v>
      </c>
      <c r="F82" s="140"/>
      <c r="G82" s="143">
        <f t="shared" si="16"/>
        <v>0</v>
      </c>
      <c r="H82" s="61"/>
      <c r="I82" s="55"/>
      <c r="J82" s="55"/>
      <c r="K82" s="55"/>
      <c r="L82" s="55"/>
      <c r="M82" s="55"/>
      <c r="N82" s="55"/>
      <c r="O82" s="55"/>
      <c r="P82" s="55"/>
      <c r="Q82" s="55"/>
      <c r="R82" s="55"/>
      <c r="S82" s="55"/>
      <c r="T82" s="55"/>
    </row>
    <row r="83" spans="1:23" outlineLevel="1" x14ac:dyDescent="0.35">
      <c r="A83" s="183"/>
      <c r="B83" s="134" t="s">
        <v>158</v>
      </c>
      <c r="C83" s="135" t="s">
        <v>170</v>
      </c>
      <c r="D83" s="136" t="s">
        <v>32</v>
      </c>
      <c r="E83" s="137">
        <v>76</v>
      </c>
      <c r="F83" s="135"/>
      <c r="G83" s="138">
        <f t="shared" si="16"/>
        <v>0</v>
      </c>
      <c r="H83" s="108"/>
      <c r="S83" s="55"/>
      <c r="T83" s="55"/>
      <c r="U83" s="55"/>
      <c r="V83" s="55"/>
      <c r="W83" s="55"/>
    </row>
    <row r="84" spans="1:23" outlineLevel="1" x14ac:dyDescent="0.35">
      <c r="A84" s="183"/>
      <c r="B84" s="139" t="s">
        <v>159</v>
      </c>
      <c r="C84" s="140" t="s">
        <v>171</v>
      </c>
      <c r="D84" s="141" t="s">
        <v>32</v>
      </c>
      <c r="E84" s="142">
        <v>76</v>
      </c>
      <c r="F84" s="140"/>
      <c r="G84" s="143">
        <f t="shared" si="16"/>
        <v>0</v>
      </c>
      <c r="H84" s="108"/>
      <c r="S84" s="55"/>
      <c r="T84" s="55"/>
      <c r="U84" s="55"/>
      <c r="V84" s="55"/>
      <c r="W84" s="55"/>
    </row>
    <row r="85" spans="1:23" x14ac:dyDescent="0.35">
      <c r="A85" s="183"/>
      <c r="B85" s="134" t="s">
        <v>160</v>
      </c>
      <c r="C85" s="135" t="s">
        <v>172</v>
      </c>
      <c r="D85" s="136" t="s">
        <v>32</v>
      </c>
      <c r="E85" s="137">
        <v>76</v>
      </c>
      <c r="F85" s="135"/>
      <c r="G85" s="138">
        <f t="shared" ref="G85:G101" si="17">E85*F85</f>
        <v>0</v>
      </c>
    </row>
    <row r="86" spans="1:23" x14ac:dyDescent="0.35">
      <c r="A86" s="183"/>
      <c r="B86" s="139" t="s">
        <v>161</v>
      </c>
      <c r="C86" s="140" t="s">
        <v>173</v>
      </c>
      <c r="D86" s="141" t="s">
        <v>32</v>
      </c>
      <c r="E86" s="142">
        <v>76</v>
      </c>
      <c r="F86" s="140"/>
      <c r="G86" s="143">
        <f t="shared" si="17"/>
        <v>0</v>
      </c>
    </row>
    <row r="87" spans="1:23" x14ac:dyDescent="0.35">
      <c r="A87" s="183"/>
      <c r="B87" s="134" t="s">
        <v>162</v>
      </c>
      <c r="C87" s="135" t="s">
        <v>174</v>
      </c>
      <c r="D87" s="136" t="s">
        <v>32</v>
      </c>
      <c r="E87" s="137">
        <v>76</v>
      </c>
      <c r="F87" s="135"/>
      <c r="G87" s="138">
        <f t="shared" si="17"/>
        <v>0</v>
      </c>
    </row>
    <row r="88" spans="1:23" x14ac:dyDescent="0.35">
      <c r="A88" s="183"/>
      <c r="B88" s="139" t="s">
        <v>163</v>
      </c>
      <c r="C88" s="140" t="s">
        <v>175</v>
      </c>
      <c r="D88" s="141" t="s">
        <v>32</v>
      </c>
      <c r="E88" s="142">
        <v>76</v>
      </c>
      <c r="F88" s="140"/>
      <c r="G88" s="143">
        <f t="shared" si="17"/>
        <v>0</v>
      </c>
    </row>
    <row r="89" spans="1:23" x14ac:dyDescent="0.35">
      <c r="A89" s="183"/>
      <c r="B89" s="134" t="s">
        <v>164</v>
      </c>
      <c r="C89" s="135" t="s">
        <v>176</v>
      </c>
      <c r="D89" s="136" t="s">
        <v>32</v>
      </c>
      <c r="E89" s="137">
        <v>76</v>
      </c>
      <c r="F89" s="135"/>
      <c r="G89" s="138">
        <f t="shared" si="17"/>
        <v>0</v>
      </c>
    </row>
    <row r="90" spans="1:23" x14ac:dyDescent="0.35">
      <c r="A90" s="183"/>
      <c r="B90" s="139" t="s">
        <v>165</v>
      </c>
      <c r="C90" s="140" t="s">
        <v>177</v>
      </c>
      <c r="D90" s="141" t="s">
        <v>32</v>
      </c>
      <c r="E90" s="142">
        <v>76</v>
      </c>
      <c r="F90" s="140"/>
      <c r="G90" s="143">
        <f t="shared" si="17"/>
        <v>0</v>
      </c>
    </row>
    <row r="91" spans="1:23" x14ac:dyDescent="0.35">
      <c r="A91" s="183"/>
      <c r="B91" s="134" t="s">
        <v>166</v>
      </c>
      <c r="C91" s="135" t="s">
        <v>178</v>
      </c>
      <c r="D91" s="136" t="s">
        <v>32</v>
      </c>
      <c r="E91" s="137">
        <v>76</v>
      </c>
      <c r="F91" s="135"/>
      <c r="G91" s="138">
        <f t="shared" si="17"/>
        <v>0</v>
      </c>
    </row>
    <row r="92" spans="1:23" x14ac:dyDescent="0.35">
      <c r="A92" s="183"/>
      <c r="B92" s="139" t="s">
        <v>167</v>
      </c>
      <c r="C92" s="140" t="s">
        <v>179</v>
      </c>
      <c r="D92" s="141" t="s">
        <v>32</v>
      </c>
      <c r="E92" s="142">
        <v>76</v>
      </c>
      <c r="F92" s="140"/>
      <c r="G92" s="143">
        <f t="shared" si="17"/>
        <v>0</v>
      </c>
    </row>
    <row r="93" spans="1:23" x14ac:dyDescent="0.35">
      <c r="A93" s="183"/>
      <c r="B93" s="134" t="s">
        <v>180</v>
      </c>
      <c r="C93" s="135" t="s">
        <v>189</v>
      </c>
      <c r="D93" s="136" t="s">
        <v>32</v>
      </c>
      <c r="E93" s="137">
        <v>298</v>
      </c>
      <c r="F93" s="135"/>
      <c r="G93" s="138">
        <f t="shared" si="17"/>
        <v>0</v>
      </c>
    </row>
    <row r="94" spans="1:23" x14ac:dyDescent="0.35">
      <c r="A94" s="183"/>
      <c r="B94" s="139" t="s">
        <v>181</v>
      </c>
      <c r="C94" s="140" t="s">
        <v>190</v>
      </c>
      <c r="D94" s="141" t="s">
        <v>32</v>
      </c>
      <c r="E94" s="142">
        <v>298</v>
      </c>
      <c r="F94" s="140"/>
      <c r="G94" s="143">
        <f t="shared" si="17"/>
        <v>0</v>
      </c>
    </row>
    <row r="95" spans="1:23" x14ac:dyDescent="0.35">
      <c r="A95" s="183"/>
      <c r="B95" s="134" t="s">
        <v>182</v>
      </c>
      <c r="C95" s="135" t="s">
        <v>191</v>
      </c>
      <c r="D95" s="136" t="s">
        <v>32</v>
      </c>
      <c r="E95" s="137">
        <v>320</v>
      </c>
      <c r="F95" s="135"/>
      <c r="G95" s="138">
        <f t="shared" si="17"/>
        <v>0</v>
      </c>
    </row>
    <row r="96" spans="1:23" x14ac:dyDescent="0.35">
      <c r="A96" s="183"/>
      <c r="B96" s="139" t="s">
        <v>183</v>
      </c>
      <c r="C96" s="140" t="s">
        <v>192</v>
      </c>
      <c r="D96" s="141" t="s">
        <v>32</v>
      </c>
      <c r="E96" s="142">
        <v>320</v>
      </c>
      <c r="F96" s="140"/>
      <c r="G96" s="143">
        <f t="shared" si="17"/>
        <v>0</v>
      </c>
    </row>
    <row r="97" spans="1:7" x14ac:dyDescent="0.35">
      <c r="A97" s="183"/>
      <c r="B97" s="134" t="s">
        <v>184</v>
      </c>
      <c r="C97" s="135" t="s">
        <v>193</v>
      </c>
      <c r="D97" s="136" t="s">
        <v>32</v>
      </c>
      <c r="E97" s="137">
        <v>340</v>
      </c>
      <c r="F97" s="135"/>
      <c r="G97" s="138">
        <f t="shared" si="17"/>
        <v>0</v>
      </c>
    </row>
    <row r="98" spans="1:7" x14ac:dyDescent="0.35">
      <c r="A98" s="183"/>
      <c r="B98" s="139" t="s">
        <v>185</v>
      </c>
      <c r="C98" s="140" t="s">
        <v>194</v>
      </c>
      <c r="D98" s="141" t="s">
        <v>32</v>
      </c>
      <c r="E98" s="142">
        <v>340</v>
      </c>
      <c r="F98" s="140"/>
      <c r="G98" s="143">
        <f t="shared" si="17"/>
        <v>0</v>
      </c>
    </row>
    <row r="99" spans="1:7" x14ac:dyDescent="0.35">
      <c r="A99" s="183"/>
      <c r="B99" s="134" t="s">
        <v>186</v>
      </c>
      <c r="C99" s="135" t="s">
        <v>195</v>
      </c>
      <c r="D99" s="136" t="s">
        <v>32</v>
      </c>
      <c r="E99" s="137">
        <v>360</v>
      </c>
      <c r="F99" s="135"/>
      <c r="G99" s="138">
        <f t="shared" si="17"/>
        <v>0</v>
      </c>
    </row>
    <row r="100" spans="1:7" x14ac:dyDescent="0.35">
      <c r="A100" s="183"/>
      <c r="B100" s="139" t="s">
        <v>187</v>
      </c>
      <c r="C100" s="140" t="s">
        <v>203</v>
      </c>
      <c r="D100" s="141" t="s">
        <v>32</v>
      </c>
      <c r="E100" s="142">
        <v>370</v>
      </c>
      <c r="F100" s="140"/>
      <c r="G100" s="143">
        <f t="shared" si="17"/>
        <v>0</v>
      </c>
    </row>
    <row r="101" spans="1:7" x14ac:dyDescent="0.35">
      <c r="A101" s="183"/>
      <c r="B101" s="134" t="s">
        <v>188</v>
      </c>
      <c r="C101" s="135" t="s">
        <v>195</v>
      </c>
      <c r="D101" s="136" t="s">
        <v>32</v>
      </c>
      <c r="E101" s="137">
        <v>390</v>
      </c>
      <c r="F101" s="135"/>
      <c r="G101" s="138">
        <f t="shared" si="17"/>
        <v>0</v>
      </c>
    </row>
    <row r="102" spans="1:7" x14ac:dyDescent="0.35">
      <c r="A102" s="183"/>
      <c r="B102" s="139" t="s">
        <v>196</v>
      </c>
      <c r="C102" s="140" t="s">
        <v>189</v>
      </c>
      <c r="D102" s="141" t="s">
        <v>32</v>
      </c>
      <c r="E102" s="142">
        <v>211</v>
      </c>
      <c r="F102" s="140"/>
      <c r="G102" s="143">
        <f t="shared" ref="G102:G108" si="18">E102*F102</f>
        <v>0</v>
      </c>
    </row>
    <row r="103" spans="1:7" x14ac:dyDescent="0.35">
      <c r="A103" s="183"/>
      <c r="B103" s="134" t="s">
        <v>197</v>
      </c>
      <c r="C103" s="135" t="s">
        <v>190</v>
      </c>
      <c r="D103" s="136" t="s">
        <v>32</v>
      </c>
      <c r="E103" s="137">
        <v>213</v>
      </c>
      <c r="F103" s="135"/>
      <c r="G103" s="138">
        <f t="shared" si="18"/>
        <v>0</v>
      </c>
    </row>
    <row r="104" spans="1:7" x14ac:dyDescent="0.35">
      <c r="A104" s="183"/>
      <c r="B104" s="139" t="s">
        <v>198</v>
      </c>
      <c r="C104" s="140" t="s">
        <v>191</v>
      </c>
      <c r="D104" s="141" t="s">
        <v>32</v>
      </c>
      <c r="E104" s="142">
        <v>216</v>
      </c>
      <c r="F104" s="140"/>
      <c r="G104" s="143">
        <f t="shared" si="18"/>
        <v>0</v>
      </c>
    </row>
    <row r="105" spans="1:7" x14ac:dyDescent="0.35">
      <c r="A105" s="183"/>
      <c r="B105" s="134" t="s">
        <v>199</v>
      </c>
      <c r="C105" s="135" t="s">
        <v>192</v>
      </c>
      <c r="D105" s="136" t="s">
        <v>32</v>
      </c>
      <c r="E105" s="137">
        <v>219</v>
      </c>
      <c r="F105" s="135"/>
      <c r="G105" s="138">
        <f t="shared" si="18"/>
        <v>0</v>
      </c>
    </row>
    <row r="106" spans="1:7" x14ac:dyDescent="0.35">
      <c r="A106" s="183"/>
      <c r="B106" s="139" t="s">
        <v>201</v>
      </c>
      <c r="C106" s="140" t="s">
        <v>193</v>
      </c>
      <c r="D106" s="141" t="s">
        <v>32</v>
      </c>
      <c r="E106" s="142">
        <v>221</v>
      </c>
      <c r="F106" s="140"/>
      <c r="G106" s="143">
        <f t="shared" si="18"/>
        <v>0</v>
      </c>
    </row>
    <row r="107" spans="1:7" x14ac:dyDescent="0.35">
      <c r="A107" s="183"/>
      <c r="B107" s="134" t="s">
        <v>200</v>
      </c>
      <c r="C107" s="135" t="s">
        <v>194</v>
      </c>
      <c r="D107" s="136" t="s">
        <v>32</v>
      </c>
      <c r="E107" s="137">
        <v>221</v>
      </c>
      <c r="F107" s="135"/>
      <c r="G107" s="138">
        <f t="shared" si="18"/>
        <v>0</v>
      </c>
    </row>
    <row r="108" spans="1:7" x14ac:dyDescent="0.35">
      <c r="A108" s="184"/>
      <c r="B108" s="144" t="s">
        <v>202</v>
      </c>
      <c r="C108" s="145" t="s">
        <v>195</v>
      </c>
      <c r="D108" s="146" t="s">
        <v>32</v>
      </c>
      <c r="E108" s="147">
        <v>226</v>
      </c>
      <c r="F108" s="145"/>
      <c r="G108" s="148">
        <f t="shared" si="18"/>
        <v>0</v>
      </c>
    </row>
    <row r="109" spans="1:7" x14ac:dyDescent="0.35">
      <c r="F109" s="149">
        <f>SUM(F81:F108)</f>
        <v>0</v>
      </c>
      <c r="G109" s="150">
        <f>SUM(G81:G108)</f>
        <v>0</v>
      </c>
    </row>
  </sheetData>
  <mergeCells count="12">
    <mergeCell ref="I1:I3"/>
    <mergeCell ref="A43:A51"/>
    <mergeCell ref="A66:A69"/>
    <mergeCell ref="H1:H3"/>
    <mergeCell ref="A1:A3"/>
    <mergeCell ref="E1:E3"/>
    <mergeCell ref="A81:A108"/>
    <mergeCell ref="A70:A78"/>
    <mergeCell ref="A4:A42"/>
    <mergeCell ref="A52:A54"/>
    <mergeCell ref="E70:G70"/>
    <mergeCell ref="A55:A65"/>
  </mergeCells>
  <conditionalFormatting sqref="F76">
    <cfRule type="containsText" dxfId="5" priority="1" stopIfTrue="1" operator="containsText" text="TAK">
      <formula>NOT(ISERROR(SEARCH("TAK",F76)))</formula>
    </cfRule>
    <cfRule type="containsText" dxfId="4" priority="2" stopIfTrue="1" operator="containsText" text="NIE">
      <formula>NOT(ISERROR(SEARCH("NIE",F76)))</formula>
    </cfRule>
    <cfRule type="containsText" dxfId="3" priority="3" stopIfTrue="1" operator="containsText" text="NIE">
      <formula>NOT(ISERROR(SEARCH("NIE",F76)))</formula>
    </cfRule>
    <cfRule type="colorScale" priority="4">
      <colorScale>
        <cfvo type="min"/>
        <cfvo type="max"/>
        <color rgb="FFFF7128"/>
        <color rgb="FFFFEF9C"/>
      </colorScale>
    </cfRule>
    <cfRule type="iconSet" priority="5">
      <iconSet iconSet="4Arrows">
        <cfvo type="percent" val="0"/>
        <cfvo type="percent" val="25"/>
        <cfvo type="percent" val="50"/>
        <cfvo type="percent" val="75"/>
      </iconSet>
    </cfRule>
  </conditionalFormatting>
  <conditionalFormatting sqref="F71:F75 F59">
    <cfRule type="containsText" dxfId="2" priority="11" stopIfTrue="1" operator="containsText" text="TAK">
      <formula>NOT(ISERROR(SEARCH("TAK",F59)))</formula>
    </cfRule>
    <cfRule type="containsText" dxfId="1" priority="12" stopIfTrue="1" operator="containsText" text="NIE">
      <formula>NOT(ISERROR(SEARCH("NIE",F59)))</formula>
    </cfRule>
    <cfRule type="containsText" dxfId="0" priority="13" stopIfTrue="1" operator="containsText" text="NIE">
      <formula>NOT(ISERROR(SEARCH("NIE",F59)))</formula>
    </cfRule>
    <cfRule type="colorScale" priority="14">
      <colorScale>
        <cfvo type="min"/>
        <cfvo type="max"/>
        <color rgb="FFFF7128"/>
        <color rgb="FFFFEF9C"/>
      </colorScale>
    </cfRule>
    <cfRule type="iconSet" priority="15">
      <iconSet iconSet="4Arrows">
        <cfvo type="percent" val="0"/>
        <cfvo type="percent" val="25"/>
        <cfvo type="percent" val="50"/>
        <cfvo type="percent" val="75"/>
      </iconSet>
    </cfRule>
  </conditionalFormatting>
  <dataValidations xWindow="1200" yWindow="815" count="2">
    <dataValidation allowBlank="1" showInputMessage="1" showErrorMessage="1" prompt="Wpisz liczbę aktywnych arkuszy" sqref="F77"/>
    <dataValidation allowBlank="1" showInputMessage="1" showErrorMessage="1" prompt="Wpisz liczbę aktywnych baz danych" sqref="F78"/>
  </dataValidations>
  <hyperlinks>
    <hyperlink ref="D4" r:id="rId1"/>
    <hyperlink ref="D5" r:id="rId2"/>
    <hyperlink ref="D6" r:id="rId3"/>
    <hyperlink ref="D7" r:id="rId4"/>
    <hyperlink ref="D8" r:id="rId5"/>
    <hyperlink ref="D9:D11" r:id="rId6" display="↗"/>
    <hyperlink ref="D9" r:id="rId7"/>
    <hyperlink ref="D14" r:id="rId8"/>
    <hyperlink ref="D13" r:id="rId9"/>
    <hyperlink ref="D11" r:id="rId10"/>
    <hyperlink ref="D10" r:id="rId11"/>
    <hyperlink ref="D33" r:id="rId12"/>
    <hyperlink ref="D32" r:id="rId13"/>
    <hyperlink ref="D39" r:id="rId14"/>
    <hyperlink ref="D38" r:id="rId15"/>
    <hyperlink ref="D28" r:id="rId16"/>
    <hyperlink ref="D26" r:id="rId17"/>
    <hyperlink ref="D37" r:id="rId18"/>
    <hyperlink ref="D36" r:id="rId19"/>
    <hyperlink ref="D54" r:id="rId20"/>
    <hyperlink ref="D52" r:id="rId21"/>
    <hyperlink ref="D46" r:id="rId22"/>
    <hyperlink ref="D45" r:id="rId23"/>
    <hyperlink ref="D44" r:id="rId24"/>
    <hyperlink ref="D43" r:id="rId25"/>
    <hyperlink ref="D25" r:id="rId26"/>
    <hyperlink ref="D24" r:id="rId27"/>
    <hyperlink ref="D23" r:id="rId28"/>
    <hyperlink ref="D22" r:id="rId29"/>
    <hyperlink ref="D12" r:id="rId30"/>
    <hyperlink ref="D55" r:id="rId31"/>
    <hyperlink ref="D18:D20" r:id="rId32" display="↗"/>
    <hyperlink ref="D20" r:id="rId33"/>
    <hyperlink ref="D18" r:id="rId34"/>
    <hyperlink ref="D50" r:id="rId35"/>
    <hyperlink ref="D21" r:id="rId36"/>
    <hyperlink ref="D31" r:id="rId37"/>
    <hyperlink ref="D16" r:id="rId38"/>
    <hyperlink ref="D15" r:id="rId39"/>
    <hyperlink ref="D17" r:id="rId40"/>
    <hyperlink ref="D19" r:id="rId41"/>
    <hyperlink ref="D51" r:id="rId42"/>
    <hyperlink ref="D40" r:id="rId43"/>
    <hyperlink ref="D30" r:id="rId44"/>
    <hyperlink ref="D29" r:id="rId45"/>
    <hyperlink ref="D27" r:id="rId46"/>
    <hyperlink ref="D34" r:id="rId47"/>
    <hyperlink ref="D35" r:id="rId48"/>
    <hyperlink ref="D48" r:id="rId49"/>
    <hyperlink ref="D53" r:id="rId50"/>
    <hyperlink ref="D56" r:id="rId51"/>
    <hyperlink ref="D58" r:id="rId52"/>
    <hyperlink ref="D57" r:id="rId53"/>
    <hyperlink ref="D81" r:id="rId54"/>
    <hyperlink ref="D82:D108" r:id="rId55" display="↗"/>
    <hyperlink ref="D47" r:id="rId56"/>
  </hyperlinks>
  <pageMargins left="0.7" right="0.7" top="0.75" bottom="0.75" header="0.3" footer="0.3"/>
  <pageSetup paperSize="9" orientation="portrait" r:id="rId57"/>
  <ignoredErrors>
    <ignoredError sqref="G59" formula="1"/>
  </ignoredErrors>
  <legacyDrawing r:id="rId58"/>
  <extLst>
    <ext xmlns:x14="http://schemas.microsoft.com/office/spreadsheetml/2009/9/main" uri="{CCE6A557-97BC-4b89-ADB6-D9C93CAAB3DF}">
      <x14:dataValidations xmlns:xm="http://schemas.microsoft.com/office/excel/2006/main" xWindow="1200" yWindow="815" count="2">
        <x14:dataValidation type="list" allowBlank="1" showInputMessage="1" showErrorMessage="1">
          <x14:formula1>
            <xm:f>Arkusz2!$C$15:$C$16</xm:f>
          </x14:formula1>
          <xm:sqref>F59</xm:sqref>
        </x14:dataValidation>
        <x14:dataValidation type="list" allowBlank="1" showInputMessage="1" showErrorMessage="1" prompt="Wybierz_x000a_TAK/NIE">
          <x14:formula1>
            <xm:f>Arkusz2!$C$15:$C$16</xm:f>
          </x14:formula1>
          <xm:sqref>F71:F72 F74:F76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G11" sqref="G11"/>
    </sheetView>
  </sheetViews>
  <sheetFormatPr defaultRowHeight="14.5" x14ac:dyDescent="0.35"/>
  <cols>
    <col min="7" max="11" width="13.26953125" customWidth="1"/>
  </cols>
  <sheetData>
    <row r="1" spans="1:11" x14ac:dyDescent="0.35">
      <c r="A1" s="55"/>
      <c r="B1" s="55"/>
      <c r="C1" s="55"/>
      <c r="D1" s="55">
        <v>1172</v>
      </c>
      <c r="E1" s="55">
        <v>719</v>
      </c>
      <c r="F1" s="55"/>
      <c r="G1" s="55"/>
      <c r="H1" s="55"/>
      <c r="I1" s="55"/>
      <c r="J1" s="55"/>
      <c r="K1" s="55"/>
    </row>
    <row r="2" spans="1:11" x14ac:dyDescent="0.35">
      <c r="A2" s="55" t="b">
        <f>EXACT(Arkusz1!F59,C15)</f>
        <v>1</v>
      </c>
      <c r="B2" s="55">
        <f>IF(A2,10,0)</f>
        <v>10</v>
      </c>
      <c r="C2" s="55"/>
      <c r="D2" s="55"/>
      <c r="E2" s="55"/>
      <c r="F2" s="55"/>
      <c r="G2" s="55"/>
      <c r="H2" s="55"/>
      <c r="I2" s="55"/>
      <c r="J2" s="55"/>
      <c r="K2" s="55"/>
    </row>
    <row r="3" spans="1:11" x14ac:dyDescent="0.35">
      <c r="A3" s="55"/>
      <c r="B3" s="63"/>
      <c r="C3" s="63"/>
      <c r="D3" s="63"/>
      <c r="E3" s="63"/>
      <c r="F3" s="63"/>
      <c r="G3" s="63"/>
      <c r="H3" s="63">
        <f>IF(H4&gt;0,1,0)</f>
        <v>0</v>
      </c>
      <c r="I3" s="63">
        <f>IF(I4&gt;0,1,0)</f>
        <v>0</v>
      </c>
      <c r="J3" s="63">
        <f>IF(J4&gt;0,1,0)</f>
        <v>0</v>
      </c>
      <c r="K3" s="63">
        <f>IF(K4&gt;0,1,0)</f>
        <v>0</v>
      </c>
    </row>
    <row r="4" spans="1:11" x14ac:dyDescent="0.35">
      <c r="A4" s="211"/>
      <c r="B4" s="63">
        <f>SUM(Arkusz1!I4:I42)</f>
        <v>0</v>
      </c>
      <c r="C4" s="63"/>
      <c r="D4" s="63"/>
      <c r="E4" s="63"/>
      <c r="F4" s="63"/>
      <c r="G4" s="63"/>
      <c r="H4" s="63">
        <f>C5-(D9*G9)</f>
        <v>0</v>
      </c>
      <c r="I4" s="63">
        <f>C5-(D9*G9)-(D8*H8)</f>
        <v>0</v>
      </c>
      <c r="J4" s="63">
        <f>C5-(D9*G9)-(D8*H8)-(D7*I7)</f>
        <v>0</v>
      </c>
      <c r="K4" s="63">
        <f>C5-(D9*G9)-(D8*H8)-(D7*I7)-(D6*J6)</f>
        <v>0</v>
      </c>
    </row>
    <row r="5" spans="1:11" x14ac:dyDescent="0.35">
      <c r="A5" s="211"/>
      <c r="B5" s="63">
        <f>SUM(B15:B22,B4)</f>
        <v>0</v>
      </c>
      <c r="C5" s="63">
        <f>B6</f>
        <v>0</v>
      </c>
      <c r="D5" s="63">
        <v>1</v>
      </c>
      <c r="E5" s="63">
        <f>TRUNC(F6/D5)</f>
        <v>0</v>
      </c>
      <c r="F5" s="63">
        <f>MOD(C5,D5)</f>
        <v>0</v>
      </c>
      <c r="G5" s="63"/>
      <c r="H5" s="63">
        <f>H3*E5</f>
        <v>0</v>
      </c>
      <c r="I5" s="63"/>
      <c r="J5" s="63"/>
      <c r="K5" s="63">
        <f>K3*E5</f>
        <v>0</v>
      </c>
    </row>
    <row r="6" spans="1:11" x14ac:dyDescent="0.35">
      <c r="A6" s="64"/>
      <c r="B6" s="63">
        <f>IF(B5-B2&lt;0,0,B5-B2)</f>
        <v>0</v>
      </c>
      <c r="C6" s="63"/>
      <c r="D6" s="63">
        <v>250</v>
      </c>
      <c r="E6" s="63">
        <f>TRUNC(F7/D6)</f>
        <v>0</v>
      </c>
      <c r="F6" s="63">
        <f>MOD(C5,D6)</f>
        <v>0</v>
      </c>
      <c r="G6" s="63"/>
      <c r="H6" s="63">
        <f>H3*E6</f>
        <v>0</v>
      </c>
      <c r="I6" s="63"/>
      <c r="J6" s="63">
        <f>J12*J3</f>
        <v>0</v>
      </c>
      <c r="K6" s="65" t="s">
        <v>107</v>
      </c>
    </row>
    <row r="7" spans="1:11" x14ac:dyDescent="0.35">
      <c r="A7" s="64"/>
      <c r="B7" s="63"/>
      <c r="C7" s="63"/>
      <c r="D7" s="63">
        <v>500</v>
      </c>
      <c r="E7" s="63">
        <f>TRUNC(F8/D7)</f>
        <v>0</v>
      </c>
      <c r="F7" s="63">
        <f>MOD(C5,D7)</f>
        <v>0</v>
      </c>
      <c r="G7" s="63"/>
      <c r="H7" s="63">
        <f>H3*E7</f>
        <v>0</v>
      </c>
      <c r="I7" s="63">
        <f>I12*I3</f>
        <v>0</v>
      </c>
      <c r="J7" s="65" t="s">
        <v>107</v>
      </c>
      <c r="K7" s="65" t="s">
        <v>107</v>
      </c>
    </row>
    <row r="8" spans="1:11" x14ac:dyDescent="0.35">
      <c r="A8" s="64"/>
      <c r="B8" s="63"/>
      <c r="C8" s="63"/>
      <c r="D8" s="63">
        <v>1000</v>
      </c>
      <c r="E8" s="63">
        <f>TRUNC(F9/D8)</f>
        <v>0</v>
      </c>
      <c r="F8" s="63">
        <f>MOD(C5,D8)</f>
        <v>0</v>
      </c>
      <c r="G8" s="63"/>
      <c r="H8" s="63">
        <f>H12*H3</f>
        <v>0</v>
      </c>
      <c r="I8" s="65" t="s">
        <v>107</v>
      </c>
      <c r="J8" s="65" t="s">
        <v>107</v>
      </c>
      <c r="K8" s="65" t="s">
        <v>107</v>
      </c>
    </row>
    <row r="9" spans="1:11" x14ac:dyDescent="0.35">
      <c r="A9" s="64"/>
      <c r="B9" s="63"/>
      <c r="C9" s="63"/>
      <c r="D9" s="63">
        <v>2000</v>
      </c>
      <c r="E9" s="63">
        <f>TRUNC(C5/D9)</f>
        <v>0</v>
      </c>
      <c r="F9" s="63">
        <f>MOD(C5,D9)</f>
        <v>0</v>
      </c>
      <c r="G9" s="63">
        <f>E9+(G12*G13)</f>
        <v>0</v>
      </c>
      <c r="H9" s="65" t="s">
        <v>107</v>
      </c>
      <c r="I9" s="65" t="s">
        <v>107</v>
      </c>
      <c r="J9" s="65" t="s">
        <v>107</v>
      </c>
      <c r="K9" s="65" t="s">
        <v>107</v>
      </c>
    </row>
    <row r="10" spans="1:11" x14ac:dyDescent="0.35">
      <c r="A10" s="55"/>
      <c r="B10" s="63"/>
      <c r="C10" s="63"/>
      <c r="D10" s="63"/>
      <c r="E10" s="63"/>
      <c r="F10" s="66"/>
      <c r="G10" s="66">
        <f>E5*Arkusz1!E61+E6*Arkusz1!E62+E7*Arkusz1!E63+E8*Arkusz1!E64+E9*Arkusz1!E65</f>
        <v>0</v>
      </c>
      <c r="H10" s="66">
        <f>E8*Arkusz1!E64+Arkusz1!E63*E7+Arkusz1!E62*E6+Arkusz1!E61*E5</f>
        <v>0</v>
      </c>
      <c r="I10" s="66">
        <f>E7*Arkusz1!E63+E6*Arkusz1!E62+E5*Arkusz1!E61</f>
        <v>0</v>
      </c>
      <c r="J10" s="66">
        <f>E6*Arkusz1!E62+E5*Arkusz1!E61</f>
        <v>0</v>
      </c>
      <c r="K10" s="66">
        <f>E5*Arkusz1!E61</f>
        <v>0</v>
      </c>
    </row>
    <row r="11" spans="1:11" x14ac:dyDescent="0.35">
      <c r="A11" s="55"/>
      <c r="B11" s="63"/>
      <c r="C11" s="63"/>
      <c r="D11" s="63"/>
      <c r="E11" s="63"/>
      <c r="F11" s="63"/>
      <c r="G11" s="63">
        <v>2000</v>
      </c>
      <c r="H11" s="63">
        <v>1000</v>
      </c>
      <c r="I11" s="63">
        <v>500</v>
      </c>
      <c r="J11" s="63">
        <v>250</v>
      </c>
      <c r="K11" s="63">
        <v>1</v>
      </c>
    </row>
    <row r="12" spans="1:11" x14ac:dyDescent="0.35">
      <c r="A12" s="55"/>
      <c r="B12" s="63"/>
      <c r="C12" s="63"/>
      <c r="D12" s="63"/>
      <c r="E12" s="63"/>
      <c r="F12" s="63"/>
      <c r="G12" s="55">
        <f>IF(Arkusz1!E65*(E9+1)&lt;=G10,1,0)</f>
        <v>0</v>
      </c>
      <c r="H12" s="55">
        <f>IF(Arkusz1!E64&lt;=H10,1,0)</f>
        <v>0</v>
      </c>
      <c r="I12" s="55">
        <f>IF(Arkusz1!E63&lt;=I10,1,0)</f>
        <v>0</v>
      </c>
      <c r="J12" s="55">
        <f>IF(Arkusz1!E62&lt;=J10,1,0)</f>
        <v>0</v>
      </c>
      <c r="K12" s="63"/>
    </row>
    <row r="13" spans="1:11" x14ac:dyDescent="0.35">
      <c r="A13" s="55"/>
      <c r="B13" s="63"/>
      <c r="C13" s="63"/>
      <c r="D13" s="63"/>
      <c r="E13" s="63"/>
      <c r="F13" s="63"/>
      <c r="G13" s="63">
        <f>IF(F9&lt;D1,0,1)</f>
        <v>0</v>
      </c>
      <c r="H13" s="63"/>
      <c r="I13" s="63"/>
      <c r="J13" s="63"/>
      <c r="K13" s="63"/>
    </row>
    <row r="14" spans="1:11" x14ac:dyDescent="0.35">
      <c r="A14" s="55"/>
      <c r="B14" s="63"/>
      <c r="C14" s="63"/>
      <c r="D14" s="63"/>
      <c r="E14" s="63"/>
      <c r="F14" s="63"/>
      <c r="G14" s="63"/>
      <c r="H14" s="63"/>
      <c r="I14" s="63"/>
      <c r="J14" s="63"/>
      <c r="K14" s="63"/>
    </row>
    <row r="15" spans="1:11" x14ac:dyDescent="0.35">
      <c r="A15" s="55" t="b">
        <f>EXACT(Arkusz1!F71,C15)</f>
        <v>0</v>
      </c>
      <c r="B15" s="67">
        <f>IF(A15,40,0)</f>
        <v>0</v>
      </c>
      <c r="C15" s="55" t="s">
        <v>60</v>
      </c>
      <c r="D15" s="55"/>
      <c r="E15" s="55"/>
      <c r="F15" s="55"/>
      <c r="G15" s="55"/>
      <c r="H15" s="55"/>
      <c r="I15" s="55"/>
      <c r="J15" s="55"/>
      <c r="K15" s="55"/>
    </row>
    <row r="16" spans="1:11" x14ac:dyDescent="0.35">
      <c r="A16" s="55" t="b">
        <f>EXACT(Arkusz1!F72,C15)</f>
        <v>0</v>
      </c>
      <c r="B16" s="67">
        <f>IF(A16,40,0)</f>
        <v>0</v>
      </c>
      <c r="C16" s="55" t="s">
        <v>61</v>
      </c>
      <c r="D16" s="55"/>
      <c r="E16" s="55"/>
      <c r="F16" s="55"/>
      <c r="G16" s="55"/>
      <c r="H16" s="55"/>
      <c r="I16" s="55"/>
      <c r="J16" s="55"/>
      <c r="K16" s="55"/>
    </row>
    <row r="17" spans="1:11" x14ac:dyDescent="0.35">
      <c r="A17" s="55" t="b">
        <f>EXACT(Arkusz1!F73,C15)</f>
        <v>1</v>
      </c>
      <c r="B17" s="67">
        <f>IF(A17,0,0)</f>
        <v>0</v>
      </c>
      <c r="C17" s="55"/>
      <c r="D17" s="55"/>
      <c r="E17" s="55"/>
      <c r="F17" s="55"/>
      <c r="G17" s="55"/>
      <c r="H17" s="55"/>
      <c r="I17" s="55"/>
      <c r="J17" s="55"/>
      <c r="K17" s="55"/>
    </row>
    <row r="18" spans="1:11" x14ac:dyDescent="0.35">
      <c r="A18" s="55" t="b">
        <f>EXACT(Arkusz1!F74,C15)</f>
        <v>0</v>
      </c>
      <c r="B18" s="67">
        <f>IF(A18,60,0)</f>
        <v>0</v>
      </c>
      <c r="C18" s="55"/>
      <c r="D18" s="55"/>
      <c r="E18" s="55"/>
      <c r="F18" s="55"/>
      <c r="G18" s="55"/>
      <c r="H18" s="55"/>
      <c r="I18" s="55"/>
      <c r="J18" s="55"/>
      <c r="K18" s="55"/>
    </row>
    <row r="19" spans="1:11" x14ac:dyDescent="0.35">
      <c r="A19" s="55" t="b">
        <f>EXACT(Arkusz1!F75,C15)</f>
        <v>0</v>
      </c>
      <c r="B19" s="67">
        <f>IF(A19,60,0)</f>
        <v>0</v>
      </c>
      <c r="C19" s="55"/>
      <c r="D19" s="55"/>
      <c r="E19" s="55"/>
      <c r="F19" s="55"/>
      <c r="G19" s="55"/>
      <c r="H19" s="55"/>
      <c r="I19" s="55"/>
      <c r="J19" s="55"/>
      <c r="K19" s="55"/>
    </row>
    <row r="20" spans="1:11" x14ac:dyDescent="0.35">
      <c r="A20" s="55" t="b">
        <f>EXACT(Arkusz1!F76,C15)</f>
        <v>0</v>
      </c>
      <c r="B20" s="67">
        <f>IF(A20,30,0)</f>
        <v>0</v>
      </c>
      <c r="C20" s="55"/>
      <c r="D20" s="55"/>
      <c r="E20" s="55"/>
      <c r="F20" s="55"/>
      <c r="G20" s="55"/>
      <c r="H20" s="55"/>
      <c r="I20" s="55"/>
      <c r="J20" s="55"/>
      <c r="K20" s="55"/>
    </row>
    <row r="21" spans="1:11" x14ac:dyDescent="0.35">
      <c r="A21" s="55">
        <v>10</v>
      </c>
      <c r="B21" s="67">
        <f>Arkusz1!F77*A21</f>
        <v>0</v>
      </c>
      <c r="C21" s="55"/>
      <c r="D21" s="55"/>
      <c r="E21" s="55"/>
      <c r="F21" s="55"/>
      <c r="G21" s="55"/>
      <c r="H21" s="55"/>
      <c r="I21" s="55"/>
      <c r="J21" s="55"/>
      <c r="K21" s="55"/>
    </row>
    <row r="22" spans="1:11" x14ac:dyDescent="0.35">
      <c r="A22" s="55">
        <v>50</v>
      </c>
      <c r="B22" s="67">
        <f>Arkusz1!F78*A22</f>
        <v>0</v>
      </c>
      <c r="C22" s="55"/>
      <c r="D22" s="55"/>
      <c r="E22" s="55"/>
      <c r="F22" s="55"/>
      <c r="G22" s="55"/>
      <c r="H22" s="55"/>
      <c r="I22" s="55"/>
      <c r="J22" s="55"/>
      <c r="K22" s="55"/>
    </row>
    <row r="27" spans="1:11" x14ac:dyDescent="0.35">
      <c r="A27" s="8"/>
      <c r="B27" s="8"/>
      <c r="C27" s="8"/>
    </row>
  </sheetData>
  <mergeCells count="1">
    <mergeCell ref="A4:A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KAG_LAP_21</dc:creator>
  <cp:lastModifiedBy>KAG_LAP_21</cp:lastModifiedBy>
  <dcterms:created xsi:type="dcterms:W3CDTF">2014-09-09T08:55:33Z</dcterms:created>
  <dcterms:modified xsi:type="dcterms:W3CDTF">2022-07-01T14:34:29Z</dcterms:modified>
</cp:coreProperties>
</file>